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OSVČ\ROZPOČTY\FS VISION\BETEL TDI\POKUS - FAKTURACE\ZMĚNOVÉ LISTY\"/>
    </mc:Choice>
  </mc:AlternateContent>
  <bookViews>
    <workbookView xWindow="0" yWindow="0" windowWidth="0" windowHeight="0"/>
  </bookViews>
  <sheets>
    <sheet name="Rekapitulace stavby" sheetId="1" r:id="rId1"/>
    <sheet name="Méněpráce - Vnitřní dveře..." sheetId="2" r:id="rId2"/>
    <sheet name="Vícepráce - Vnitřní dveře..." sheetId="3" r:id="rId3"/>
    <sheet name="Méněpráce - Okapní chodní..." sheetId="4" r:id="rId4"/>
    <sheet name="Vícepráce - Okapní chodní..." sheetId="5" r:id="rId5"/>
    <sheet name="OBJEKT - Změna č.22 - Vni..." sheetId="6" r:id="rId6"/>
    <sheet name="Méněpráce - Posuvná mobil..." sheetId="7" r:id="rId7"/>
    <sheet name="Vícepráce - Posuvná mobil..." sheetId="8" r:id="rId8"/>
    <sheet name="Méněpráce - Vnitřní schod..." sheetId="9" r:id="rId9"/>
    <sheet name="Vícepráce - Vnitřní schod..." sheetId="10" r:id="rId10"/>
    <sheet name="Vícepráce - Obložení venk..." sheetId="11" r:id="rId11"/>
    <sheet name="Méněpráce - Elektroinstalace" sheetId="12" r:id="rId12"/>
    <sheet name="Vícepráce - Elektroinstalace" sheetId="13" r:id="rId13"/>
    <sheet name="Méněpráce - Ostatní - kam..." sheetId="14" r:id="rId14"/>
    <sheet name="Vícepráce - Ostatní - kam..." sheetId="15" r:id="rId15"/>
  </sheets>
  <definedNames>
    <definedName name="_xlnm.Print_Area" localSheetId="0">'Rekapitulace stavby'!$D$4:$AO$76,'Rekapitulace stavby'!$C$82:$AQ$116</definedName>
    <definedName name="_xlnm.Print_Titles" localSheetId="0">'Rekapitulace stavby'!$92:$92</definedName>
    <definedName name="_xlnm._FilterDatabase" localSheetId="1" hidden="1">'Méněpráce - Vnitřní dveře...'!$C$121:$K$135</definedName>
    <definedName name="_xlnm.Print_Area" localSheetId="1">'Méněpráce - Vnitřní dveře...'!$C$4:$J$41,'Méněpráce - Vnitřní dveře...'!$C$50:$J$76,'Méněpráce - Vnitřní dveře...'!$C$82:$J$101,'Méněpráce - Vnitřní dveře...'!$C$107:$K$135</definedName>
    <definedName name="_xlnm.Print_Titles" localSheetId="1">'Méněpráce - Vnitřní dveře...'!$121:$121</definedName>
    <definedName name="_xlnm._FilterDatabase" localSheetId="2" hidden="1">'Vícepráce - Vnitřní dveře...'!$C$121:$K$138</definedName>
    <definedName name="_xlnm.Print_Area" localSheetId="2">'Vícepráce - Vnitřní dveře...'!$C$4:$J$41,'Vícepráce - Vnitřní dveře...'!$C$50:$J$76,'Vícepráce - Vnitřní dveře...'!$C$82:$J$101,'Vícepráce - Vnitřní dveře...'!$C$107:$K$138</definedName>
    <definedName name="_xlnm.Print_Titles" localSheetId="2">'Vícepráce - Vnitřní dveře...'!$121:$121</definedName>
    <definedName name="_xlnm._FilterDatabase" localSheetId="3" hidden="1">'Méněpráce - Okapní chodní...'!$C$126:$K$152</definedName>
    <definedName name="_xlnm.Print_Area" localSheetId="3">'Méněpráce - Okapní chodní...'!$C$4:$J$41,'Méněpráce - Okapní chodní...'!$C$50:$J$76,'Méněpráce - Okapní chodní...'!$C$82:$J$106,'Méněpráce - Okapní chodní...'!$C$112:$K$152</definedName>
    <definedName name="_xlnm.Print_Titles" localSheetId="3">'Méněpráce - Okapní chodní...'!$126:$126</definedName>
    <definedName name="_xlnm._FilterDatabase" localSheetId="4" hidden="1">'Vícepráce - Okapní chodní...'!$C$130:$K$184</definedName>
    <definedName name="_xlnm.Print_Area" localSheetId="4">'Vícepráce - Okapní chodní...'!$C$4:$J$41,'Vícepráce - Okapní chodní...'!$C$50:$J$76,'Vícepráce - Okapní chodní...'!$C$82:$J$110,'Vícepráce - Okapní chodní...'!$C$116:$K$184</definedName>
    <definedName name="_xlnm.Print_Titles" localSheetId="4">'Vícepráce - Okapní chodní...'!$130:$130</definedName>
    <definedName name="_xlnm._FilterDatabase" localSheetId="5" hidden="1">'OBJEKT - Změna č.22 - Vni...'!$C$120:$K$139</definedName>
    <definedName name="_xlnm.Print_Area" localSheetId="5">'OBJEKT - Změna č.22 - Vni...'!$C$4:$J$39,'OBJEKT - Změna č.22 - Vni...'!$C$50:$J$76,'OBJEKT - Změna č.22 - Vni...'!$C$82:$J$102,'OBJEKT - Změna č.22 - Vni...'!$C$108:$K$139</definedName>
    <definedName name="_xlnm.Print_Titles" localSheetId="5">'OBJEKT - Změna č.22 - Vni...'!$120:$120</definedName>
    <definedName name="_xlnm._FilterDatabase" localSheetId="6" hidden="1">'Méněpráce - Posuvná mobil...'!$C$121:$K$136</definedName>
    <definedName name="_xlnm.Print_Area" localSheetId="6">'Méněpráce - Posuvná mobil...'!$C$4:$J$41,'Méněpráce - Posuvná mobil...'!$C$50:$J$76,'Méněpráce - Posuvná mobil...'!$C$82:$J$101,'Méněpráce - Posuvná mobil...'!$C$107:$K$136</definedName>
    <definedName name="_xlnm.Print_Titles" localSheetId="6">'Méněpráce - Posuvná mobil...'!$121:$121</definedName>
    <definedName name="_xlnm._FilterDatabase" localSheetId="7" hidden="1">'Vícepráce - Posuvná mobil...'!$C$121:$K$128</definedName>
    <definedName name="_xlnm.Print_Area" localSheetId="7">'Vícepráce - Posuvná mobil...'!$C$4:$J$41,'Vícepráce - Posuvná mobil...'!$C$50:$J$76,'Vícepráce - Posuvná mobil...'!$C$82:$J$101,'Vícepráce - Posuvná mobil...'!$C$107:$K$128</definedName>
    <definedName name="_xlnm.Print_Titles" localSheetId="7">'Vícepráce - Posuvná mobil...'!$121:$121</definedName>
    <definedName name="_xlnm._FilterDatabase" localSheetId="8" hidden="1">'Méněpráce - Vnitřní schod...'!$C$126:$K$183</definedName>
    <definedName name="_xlnm.Print_Area" localSheetId="8">'Méněpráce - Vnitřní schod...'!$C$4:$J$41,'Méněpráce - Vnitřní schod...'!$C$50:$J$76,'Méněpráce - Vnitřní schod...'!$C$82:$J$106,'Méněpráce - Vnitřní schod...'!$C$112:$K$183</definedName>
    <definedName name="_xlnm.Print_Titles" localSheetId="8">'Méněpráce - Vnitřní schod...'!$126:$126</definedName>
    <definedName name="_xlnm._FilterDatabase" localSheetId="9" hidden="1">'Vícepráce - Vnitřní schod...'!$C$127:$K$183</definedName>
    <definedName name="_xlnm.Print_Area" localSheetId="9">'Vícepráce - Vnitřní schod...'!$C$4:$J$41,'Vícepráce - Vnitřní schod...'!$C$50:$J$76,'Vícepráce - Vnitřní schod...'!$C$82:$J$107,'Vícepráce - Vnitřní schod...'!$C$113:$K$183</definedName>
    <definedName name="_xlnm.Print_Titles" localSheetId="9">'Vícepráce - Vnitřní schod...'!$127:$127</definedName>
    <definedName name="_xlnm._FilterDatabase" localSheetId="10" hidden="1">'Vícepráce - Obložení venk...'!$C$122:$K$142</definedName>
    <definedName name="_xlnm.Print_Area" localSheetId="10">'Vícepráce - Obložení venk...'!$C$4:$J$41,'Vícepráce - Obložení venk...'!$C$50:$J$76,'Vícepráce - Obložení venk...'!$C$82:$J$102,'Vícepráce - Obložení venk...'!$C$108:$K$142</definedName>
    <definedName name="_xlnm.Print_Titles" localSheetId="10">'Vícepráce - Obložení venk...'!$122:$122</definedName>
    <definedName name="_xlnm._FilterDatabase" localSheetId="11" hidden="1">'Méněpráce - Elektroinstalace'!$C$122:$K$167</definedName>
    <definedName name="_xlnm.Print_Area" localSheetId="11">'Méněpráce - Elektroinstalace'!$C$4:$J$41,'Méněpráce - Elektroinstalace'!$C$50:$J$76,'Méněpráce - Elektroinstalace'!$C$82:$J$102,'Méněpráce - Elektroinstalace'!$C$108:$K$167</definedName>
    <definedName name="_xlnm.Print_Titles" localSheetId="11">'Méněpráce - Elektroinstalace'!$122:$122</definedName>
    <definedName name="_xlnm._FilterDatabase" localSheetId="12" hidden="1">'Vícepráce - Elektroinstalace'!$C$121:$K$183</definedName>
    <definedName name="_xlnm.Print_Area" localSheetId="12">'Vícepráce - Elektroinstalace'!$C$4:$J$41,'Vícepráce - Elektroinstalace'!$C$50:$J$76,'Vícepráce - Elektroinstalace'!$C$82:$J$101,'Vícepráce - Elektroinstalace'!$C$107:$K$183</definedName>
    <definedName name="_xlnm.Print_Titles" localSheetId="12">'Vícepráce - Elektroinstalace'!$121:$121</definedName>
    <definedName name="_xlnm._FilterDatabase" localSheetId="13" hidden="1">'Méněpráce - Ostatní - kam...'!$C$128:$K$155</definedName>
    <definedName name="_xlnm.Print_Area" localSheetId="13">'Méněpráce - Ostatní - kam...'!$C$4:$J$41,'Méněpráce - Ostatní - kam...'!$C$50:$J$76,'Méněpráce - Ostatní - kam...'!$C$82:$J$108,'Méněpráce - Ostatní - kam...'!$C$114:$K$155</definedName>
    <definedName name="_xlnm.Print_Titles" localSheetId="13">'Méněpráce - Ostatní - kam...'!$128:$128</definedName>
    <definedName name="_xlnm._FilterDatabase" localSheetId="14" hidden="1">'Vícepráce - Ostatní - kam...'!$C$124:$K$144</definedName>
    <definedName name="_xlnm.Print_Area" localSheetId="14">'Vícepráce - Ostatní - kam...'!$C$4:$J$41,'Vícepráce - Ostatní - kam...'!$C$50:$J$76,'Vícepráce - Ostatní - kam...'!$C$82:$J$104,'Vícepráce - Ostatní - kam...'!$C$110:$K$144</definedName>
    <definedName name="_xlnm.Print_Titles" localSheetId="14">'Vícepráce - Ostatní - kam...'!$124:$124</definedName>
  </definedNames>
  <calcPr/>
</workbook>
</file>

<file path=xl/calcChain.xml><?xml version="1.0" encoding="utf-8"?>
<calcChain xmlns="http://schemas.openxmlformats.org/spreadsheetml/2006/main">
  <c i="15" l="1" r="J39"/>
  <c r="J38"/>
  <c i="1" r="AY115"/>
  <c i="15" r="J37"/>
  <c i="1" r="AX115"/>
  <c i="15"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2"/>
  <c r="BH132"/>
  <c r="BG132"/>
  <c r="BF132"/>
  <c r="T132"/>
  <c r="T131"/>
  <c r="R132"/>
  <c r="R131"/>
  <c r="P132"/>
  <c r="P131"/>
  <c r="BI129"/>
  <c r="BH129"/>
  <c r="BG129"/>
  <c r="BF129"/>
  <c r="T129"/>
  <c r="R129"/>
  <c r="P129"/>
  <c r="BI128"/>
  <c r="BH128"/>
  <c r="BG128"/>
  <c r="BF128"/>
  <c r="T128"/>
  <c r="R128"/>
  <c r="P128"/>
  <c r="F122"/>
  <c r="J121"/>
  <c r="F121"/>
  <c r="F119"/>
  <c r="E117"/>
  <c r="F94"/>
  <c r="J93"/>
  <c r="F93"/>
  <c r="F91"/>
  <c r="E89"/>
  <c r="J26"/>
  <c r="E26"/>
  <c r="J122"/>
  <c r="J25"/>
  <c r="J14"/>
  <c r="J119"/>
  <c r="E7"/>
  <c r="E85"/>
  <c i="14" r="J39"/>
  <c r="J38"/>
  <c i="1" r="AY114"/>
  <c i="14" r="J37"/>
  <c i="1" r="AX114"/>
  <c i="14" r="BI155"/>
  <c r="BH155"/>
  <c r="BG155"/>
  <c r="BF155"/>
  <c r="T155"/>
  <c r="T154"/>
  <c r="R155"/>
  <c r="R154"/>
  <c r="P155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T144"/>
  <c r="R145"/>
  <c r="R144"/>
  <c r="P145"/>
  <c r="P144"/>
  <c r="BI142"/>
  <c r="BH142"/>
  <c r="BG142"/>
  <c r="BF142"/>
  <c r="T142"/>
  <c r="T141"/>
  <c r="R142"/>
  <c r="R141"/>
  <c r="P142"/>
  <c r="P141"/>
  <c r="BI140"/>
  <c r="BH140"/>
  <c r="BG140"/>
  <c r="BF140"/>
  <c r="T140"/>
  <c r="T139"/>
  <c r="R140"/>
  <c r="R139"/>
  <c r="P140"/>
  <c r="P139"/>
  <c r="BI138"/>
  <c r="BH138"/>
  <c r="BG138"/>
  <c r="BF138"/>
  <c r="T138"/>
  <c r="T137"/>
  <c r="R138"/>
  <c r="R137"/>
  <c r="P138"/>
  <c r="P137"/>
  <c r="BI136"/>
  <c r="BH136"/>
  <c r="BG136"/>
  <c r="BF136"/>
  <c r="T136"/>
  <c r="R136"/>
  <c r="P136"/>
  <c r="BI132"/>
  <c r="BH132"/>
  <c r="BG132"/>
  <c r="BF132"/>
  <c r="T132"/>
  <c r="R132"/>
  <c r="P132"/>
  <c r="F126"/>
  <c r="J125"/>
  <c r="F125"/>
  <c r="F123"/>
  <c r="E121"/>
  <c r="F94"/>
  <c r="J93"/>
  <c r="F93"/>
  <c r="F91"/>
  <c r="E89"/>
  <c r="J26"/>
  <c r="E26"/>
  <c r="J126"/>
  <c r="J25"/>
  <c r="J14"/>
  <c r="J123"/>
  <c r="E7"/>
  <c r="E85"/>
  <c i="13" r="J39"/>
  <c r="J38"/>
  <c i="1" r="AY112"/>
  <c i="13" r="J37"/>
  <c i="1" r="AX112"/>
  <c i="13"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6"/>
  <c r="BH126"/>
  <c r="BG126"/>
  <c r="BF126"/>
  <c r="T126"/>
  <c r="R126"/>
  <c r="P126"/>
  <c r="BI124"/>
  <c r="BH124"/>
  <c r="BG124"/>
  <c r="BF124"/>
  <c r="T124"/>
  <c r="R124"/>
  <c r="P124"/>
  <c r="F119"/>
  <c r="J118"/>
  <c r="F118"/>
  <c r="F116"/>
  <c r="E114"/>
  <c r="F94"/>
  <c r="J93"/>
  <c r="F93"/>
  <c r="F91"/>
  <c r="E89"/>
  <c r="J26"/>
  <c r="E26"/>
  <c r="J94"/>
  <c r="J25"/>
  <c r="J14"/>
  <c r="J91"/>
  <c r="E7"/>
  <c r="E85"/>
  <c i="12" r="J39"/>
  <c r="J38"/>
  <c i="1" r="AY111"/>
  <c i="12" r="J37"/>
  <c i="1" r="AX111"/>
  <c i="12" r="BI164"/>
  <c r="BH164"/>
  <c r="BG164"/>
  <c r="BF164"/>
  <c r="T164"/>
  <c r="T163"/>
  <c r="R164"/>
  <c r="R163"/>
  <c r="P164"/>
  <c r="P163"/>
  <c r="BI161"/>
  <c r="BH161"/>
  <c r="BG161"/>
  <c r="BF161"/>
  <c r="T161"/>
  <c r="R161"/>
  <c r="P161"/>
  <c r="BI157"/>
  <c r="BH157"/>
  <c r="BG157"/>
  <c r="BF157"/>
  <c r="T157"/>
  <c r="R157"/>
  <c r="P157"/>
  <c r="BI155"/>
  <c r="BH155"/>
  <c r="BG155"/>
  <c r="BF155"/>
  <c r="T155"/>
  <c r="R155"/>
  <c r="P155"/>
  <c r="BI151"/>
  <c r="BH151"/>
  <c r="BG151"/>
  <c r="BF151"/>
  <c r="T151"/>
  <c r="R151"/>
  <c r="P151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5"/>
  <c r="BH125"/>
  <c r="BG125"/>
  <c r="BF125"/>
  <c r="T125"/>
  <c r="R125"/>
  <c r="P125"/>
  <c r="F120"/>
  <c r="J119"/>
  <c r="F119"/>
  <c r="F117"/>
  <c r="E115"/>
  <c r="F94"/>
  <c r="J93"/>
  <c r="F93"/>
  <c r="F91"/>
  <c r="E89"/>
  <c r="J26"/>
  <c r="E26"/>
  <c r="J120"/>
  <c r="J25"/>
  <c r="J14"/>
  <c r="J91"/>
  <c r="E7"/>
  <c r="E85"/>
  <c i="11" r="J39"/>
  <c r="J38"/>
  <c i="1" r="AY109"/>
  <c i="11" r="J37"/>
  <c i="1" r="AX109"/>
  <c i="11" r="BI141"/>
  <c r="BH141"/>
  <c r="BG141"/>
  <c r="BF141"/>
  <c r="T141"/>
  <c r="R141"/>
  <c r="P141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6"/>
  <c r="BH126"/>
  <c r="BG126"/>
  <c r="BF126"/>
  <c r="T126"/>
  <c r="R126"/>
  <c r="P126"/>
  <c r="F120"/>
  <c r="J119"/>
  <c r="F119"/>
  <c r="F117"/>
  <c r="E115"/>
  <c r="F94"/>
  <c r="J93"/>
  <c r="F93"/>
  <c r="F91"/>
  <c r="E89"/>
  <c r="J26"/>
  <c r="E26"/>
  <c r="J120"/>
  <c r="J25"/>
  <c r="J14"/>
  <c r="J117"/>
  <c r="E7"/>
  <c r="E85"/>
  <c i="10" r="J39"/>
  <c r="J38"/>
  <c i="1" r="AY107"/>
  <c i="10" r="J37"/>
  <c i="1" r="AX107"/>
  <c i="10" r="BI182"/>
  <c r="BH182"/>
  <c r="BG182"/>
  <c r="BF182"/>
  <c r="T182"/>
  <c r="T181"/>
  <c r="R182"/>
  <c r="R181"/>
  <c r="P182"/>
  <c r="P181"/>
  <c r="BI180"/>
  <c r="BH180"/>
  <c r="BG180"/>
  <c r="BF180"/>
  <c r="T180"/>
  <c r="R180"/>
  <c r="P180"/>
  <c r="BI178"/>
  <c r="BH178"/>
  <c r="BG178"/>
  <c r="BF178"/>
  <c r="T178"/>
  <c r="R178"/>
  <c r="P178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1"/>
  <c r="BH131"/>
  <c r="BG131"/>
  <c r="BF131"/>
  <c r="T131"/>
  <c r="R131"/>
  <c r="P131"/>
  <c r="F125"/>
  <c r="J124"/>
  <c r="F124"/>
  <c r="F122"/>
  <c r="E120"/>
  <c r="F94"/>
  <c r="J93"/>
  <c r="F93"/>
  <c r="F91"/>
  <c r="E89"/>
  <c r="J26"/>
  <c r="E26"/>
  <c r="J125"/>
  <c r="J25"/>
  <c r="J14"/>
  <c r="J122"/>
  <c r="E7"/>
  <c r="E85"/>
  <c i="9" r="J39"/>
  <c r="J38"/>
  <c i="1" r="AY106"/>
  <c i="9" r="J37"/>
  <c i="1" r="AX106"/>
  <c i="9"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2"/>
  <c r="BH152"/>
  <c r="BG152"/>
  <c r="BF152"/>
  <c r="T152"/>
  <c r="R152"/>
  <c r="P152"/>
  <c r="BI150"/>
  <c r="BH150"/>
  <c r="BG150"/>
  <c r="BF150"/>
  <c r="T150"/>
  <c r="R150"/>
  <c r="P150"/>
  <c r="BI141"/>
  <c r="BH141"/>
  <c r="BG141"/>
  <c r="BF141"/>
  <c r="T141"/>
  <c r="R141"/>
  <c r="P141"/>
  <c r="BI138"/>
  <c r="BH138"/>
  <c r="BG138"/>
  <c r="BF138"/>
  <c r="T138"/>
  <c r="R138"/>
  <c r="P138"/>
  <c r="BI130"/>
  <c r="BH130"/>
  <c r="BG130"/>
  <c r="BF130"/>
  <c r="T130"/>
  <c r="R130"/>
  <c r="P130"/>
  <c r="F124"/>
  <c r="J123"/>
  <c r="F123"/>
  <c r="F121"/>
  <c r="E119"/>
  <c r="F94"/>
  <c r="J93"/>
  <c r="F93"/>
  <c r="F91"/>
  <c r="E89"/>
  <c r="J26"/>
  <c r="E26"/>
  <c r="J124"/>
  <c r="J25"/>
  <c r="J14"/>
  <c r="J91"/>
  <c r="E7"/>
  <c r="E115"/>
  <c i="8" r="J39"/>
  <c r="J38"/>
  <c i="1" r="AY104"/>
  <c i="8" r="J37"/>
  <c i="1" r="AX104"/>
  <c i="8"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F119"/>
  <c r="J118"/>
  <c r="F118"/>
  <c r="F116"/>
  <c r="E114"/>
  <c r="F94"/>
  <c r="J93"/>
  <c r="F93"/>
  <c r="F91"/>
  <c r="E89"/>
  <c r="J26"/>
  <c r="E26"/>
  <c r="J94"/>
  <c r="J25"/>
  <c r="J14"/>
  <c r="J91"/>
  <c r="E7"/>
  <c r="E85"/>
  <c i="7" r="J39"/>
  <c r="J38"/>
  <c i="1" r="AY103"/>
  <c i="7" r="J37"/>
  <c i="1" r="AX103"/>
  <c i="7"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25"/>
  <c r="BH125"/>
  <c r="BG125"/>
  <c r="BF125"/>
  <c r="T125"/>
  <c r="R125"/>
  <c r="P125"/>
  <c r="F119"/>
  <c r="J118"/>
  <c r="F118"/>
  <c r="F116"/>
  <c r="E114"/>
  <c r="F94"/>
  <c r="J93"/>
  <c r="F93"/>
  <c r="F91"/>
  <c r="E89"/>
  <c r="J26"/>
  <c r="E26"/>
  <c r="J119"/>
  <c r="J25"/>
  <c r="J14"/>
  <c r="J116"/>
  <c r="E7"/>
  <c r="E110"/>
  <c i="6" r="J37"/>
  <c r="J36"/>
  <c i="1" r="AY101"/>
  <c i="6" r="J35"/>
  <c i="1" r="AX101"/>
  <c i="6" r="BI139"/>
  <c r="BH139"/>
  <c r="BG139"/>
  <c r="BF139"/>
  <c r="T139"/>
  <c r="R139"/>
  <c r="P139"/>
  <c r="BI138"/>
  <c r="BH138"/>
  <c r="BG138"/>
  <c r="BF138"/>
  <c r="T138"/>
  <c r="R138"/>
  <c r="P138"/>
  <c r="BI135"/>
  <c r="BH135"/>
  <c r="BG135"/>
  <c r="BF135"/>
  <c r="T135"/>
  <c r="T134"/>
  <c r="R135"/>
  <c r="R134"/>
  <c r="P135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F115"/>
  <c r="E113"/>
  <c r="F89"/>
  <c r="E87"/>
  <c r="J24"/>
  <c r="E24"/>
  <c r="J92"/>
  <c r="J23"/>
  <c r="J21"/>
  <c r="E21"/>
  <c r="J117"/>
  <c r="J20"/>
  <c r="J18"/>
  <c r="E18"/>
  <c r="F118"/>
  <c r="J17"/>
  <c r="J15"/>
  <c r="E15"/>
  <c r="F117"/>
  <c r="J14"/>
  <c r="J12"/>
  <c r="J115"/>
  <c r="E7"/>
  <c r="E85"/>
  <c i="5" r="J39"/>
  <c r="J38"/>
  <c i="1" r="AY100"/>
  <c i="5" r="J37"/>
  <c i="1" r="AX100"/>
  <c i="5" r="BI184"/>
  <c r="BH184"/>
  <c r="BG184"/>
  <c r="BF184"/>
  <c r="T184"/>
  <c r="T183"/>
  <c r="R184"/>
  <c r="R183"/>
  <c r="P184"/>
  <c r="P183"/>
  <c r="BI182"/>
  <c r="BH182"/>
  <c r="BG182"/>
  <c r="BF182"/>
  <c r="T182"/>
  <c r="T181"/>
  <c r="T180"/>
  <c r="R182"/>
  <c r="R181"/>
  <c r="R180"/>
  <c r="P182"/>
  <c r="P181"/>
  <c r="P180"/>
  <c r="BI179"/>
  <c r="BH179"/>
  <c r="BG179"/>
  <c r="BF179"/>
  <c r="T179"/>
  <c r="T178"/>
  <c r="R179"/>
  <c r="R178"/>
  <c r="P179"/>
  <c r="P178"/>
  <c r="BI176"/>
  <c r="BH176"/>
  <c r="BG176"/>
  <c r="BF176"/>
  <c r="T176"/>
  <c r="R176"/>
  <c r="P176"/>
  <c r="BI174"/>
  <c r="BH174"/>
  <c r="BG174"/>
  <c r="BF174"/>
  <c r="T174"/>
  <c r="R174"/>
  <c r="P174"/>
  <c r="BI170"/>
  <c r="BH170"/>
  <c r="BG170"/>
  <c r="BF170"/>
  <c r="T170"/>
  <c r="R170"/>
  <c r="P170"/>
  <c r="BI168"/>
  <c r="BH168"/>
  <c r="BG168"/>
  <c r="BF168"/>
  <c r="T168"/>
  <c r="T167"/>
  <c r="R168"/>
  <c r="R167"/>
  <c r="P168"/>
  <c r="P167"/>
  <c r="BI165"/>
  <c r="BH165"/>
  <c r="BG165"/>
  <c r="BF165"/>
  <c r="T165"/>
  <c r="T164"/>
  <c r="R165"/>
  <c r="R164"/>
  <c r="P165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F128"/>
  <c r="J127"/>
  <c r="F127"/>
  <c r="F125"/>
  <c r="E123"/>
  <c r="F94"/>
  <c r="J93"/>
  <c r="F93"/>
  <c r="F91"/>
  <c r="E89"/>
  <c r="J26"/>
  <c r="E26"/>
  <c r="J94"/>
  <c r="J25"/>
  <c r="J14"/>
  <c r="J91"/>
  <c r="E7"/>
  <c r="E85"/>
  <c i="4" r="J39"/>
  <c r="J38"/>
  <c i="1" r="AY99"/>
  <c i="4" r="J37"/>
  <c i="1" r="AX99"/>
  <c i="4" r="BI152"/>
  <c r="BH152"/>
  <c r="BG152"/>
  <c r="BF152"/>
  <c r="T152"/>
  <c r="R152"/>
  <c r="P152"/>
  <c r="BI151"/>
  <c r="BH151"/>
  <c r="BG151"/>
  <c r="BF151"/>
  <c r="T151"/>
  <c r="R151"/>
  <c r="P151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T142"/>
  <c r="R143"/>
  <c r="R142"/>
  <c r="P143"/>
  <c r="P142"/>
  <c r="BI141"/>
  <c r="BH141"/>
  <c r="BG141"/>
  <c r="BF141"/>
  <c r="T141"/>
  <c r="T140"/>
  <c r="R141"/>
  <c r="R140"/>
  <c r="P141"/>
  <c r="P140"/>
  <c r="BI134"/>
  <c r="BH134"/>
  <c r="BG134"/>
  <c r="BF134"/>
  <c r="T134"/>
  <c r="R134"/>
  <c r="P134"/>
  <c r="BI130"/>
  <c r="BH130"/>
  <c r="BG130"/>
  <c r="BF130"/>
  <c r="T130"/>
  <c r="R130"/>
  <c r="P130"/>
  <c r="F124"/>
  <c r="J123"/>
  <c r="F123"/>
  <c r="F121"/>
  <c r="E119"/>
  <c r="F94"/>
  <c r="J93"/>
  <c r="F93"/>
  <c r="F91"/>
  <c r="E89"/>
  <c r="J26"/>
  <c r="E26"/>
  <c r="J124"/>
  <c r="J25"/>
  <c r="J14"/>
  <c r="J91"/>
  <c r="E7"/>
  <c r="E85"/>
  <c i="3" r="J39"/>
  <c r="J38"/>
  <c i="1" r="AY97"/>
  <c i="3" r="J37"/>
  <c i="1" r="AX97"/>
  <c i="3"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F119"/>
  <c r="J118"/>
  <c r="F118"/>
  <c r="F116"/>
  <c r="E114"/>
  <c r="F94"/>
  <c r="J93"/>
  <c r="F93"/>
  <c r="F91"/>
  <c r="E89"/>
  <c r="J26"/>
  <c r="E26"/>
  <c r="J94"/>
  <c r="J25"/>
  <c r="J14"/>
  <c r="J91"/>
  <c r="E7"/>
  <c r="E110"/>
  <c i="2" r="J39"/>
  <c r="J38"/>
  <c i="1" r="AY96"/>
  <c i="2" r="J37"/>
  <c i="1" r="AX96"/>
  <c i="2"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5"/>
  <c r="BH125"/>
  <c r="BG125"/>
  <c r="BF125"/>
  <c r="T125"/>
  <c r="R125"/>
  <c r="P125"/>
  <c r="F119"/>
  <c r="J118"/>
  <c r="F118"/>
  <c r="F116"/>
  <c r="E114"/>
  <c r="F94"/>
  <c r="J93"/>
  <c r="F93"/>
  <c r="F91"/>
  <c r="E89"/>
  <c r="J26"/>
  <c r="E26"/>
  <c r="J94"/>
  <c r="J25"/>
  <c r="J14"/>
  <c r="J116"/>
  <c r="E7"/>
  <c r="E110"/>
  <c i="1" r="L90"/>
  <c r="AM90"/>
  <c r="AM89"/>
  <c r="L89"/>
  <c r="AM87"/>
  <c r="L87"/>
  <c r="L85"/>
  <c r="L84"/>
  <c i="15" r="J144"/>
  <c r="J143"/>
  <c r="BK142"/>
  <c r="J138"/>
  <c r="BK137"/>
  <c r="BK135"/>
  <c r="BK132"/>
  <c r="J129"/>
  <c i="14" r="J155"/>
  <c r="J153"/>
  <c r="J151"/>
  <c r="J149"/>
  <c r="BK147"/>
  <c r="J140"/>
  <c r="BK132"/>
  <c i="13" r="BK180"/>
  <c r="BK176"/>
  <c r="J161"/>
  <c r="BK155"/>
  <c r="J153"/>
  <c r="BK149"/>
  <c r="BK147"/>
  <c r="BK143"/>
  <c r="BK141"/>
  <c r="J140"/>
  <c r="J136"/>
  <c r="BK134"/>
  <c r="BK132"/>
  <c r="J126"/>
  <c i="12" r="J155"/>
  <c r="BK151"/>
  <c r="BK144"/>
  <c r="BK137"/>
  <c r="BK129"/>
  <c r="J125"/>
  <c i="11" r="J134"/>
  <c r="J133"/>
  <c r="BK131"/>
  <c r="BK126"/>
  <c i="10" r="J180"/>
  <c r="J163"/>
  <c r="BK156"/>
  <c r="J154"/>
  <c r="J150"/>
  <c r="J149"/>
  <c r="BK137"/>
  <c r="BK131"/>
  <c i="9" r="J183"/>
  <c r="BK177"/>
  <c r="J176"/>
  <c r="BK172"/>
  <c r="J171"/>
  <c r="BK170"/>
  <c r="J169"/>
  <c r="J166"/>
  <c r="BK165"/>
  <c r="BK163"/>
  <c r="J162"/>
  <c r="BK152"/>
  <c r="J150"/>
  <c r="BK141"/>
  <c r="BK130"/>
  <c i="7" r="J135"/>
  <c i="6" r="BK139"/>
  <c r="J135"/>
  <c r="J133"/>
  <c r="BK129"/>
  <c r="BK126"/>
  <c i="5" r="J182"/>
  <c r="J168"/>
  <c r="BK162"/>
  <c r="BK153"/>
  <c r="BK144"/>
  <c r="BK141"/>
  <c i="4" r="BK152"/>
  <c r="J151"/>
  <c r="J146"/>
  <c i="3" r="BK136"/>
  <c r="J128"/>
  <c i="2" r="J133"/>
  <c r="J130"/>
  <c i="1" r="AS113"/>
  <c r="AS98"/>
  <c i="15" r="BK143"/>
  <c r="J140"/>
  <c r="BK138"/>
  <c i="14" r="BK155"/>
  <c r="BK153"/>
  <c r="BK152"/>
  <c r="BK145"/>
  <c r="J138"/>
  <c i="13" r="J178"/>
  <c r="J174"/>
  <c r="J168"/>
  <c r="BK161"/>
  <c r="J159"/>
  <c r="BK151"/>
  <c r="BK145"/>
  <c r="J143"/>
  <c r="BK140"/>
  <c r="J132"/>
  <c r="BK130"/>
  <c r="BK124"/>
  <c i="12" r="J147"/>
  <c r="J140"/>
  <c r="J133"/>
  <c i="11" r="BK141"/>
  <c r="BK133"/>
  <c i="10" r="J182"/>
  <c r="J173"/>
  <c r="J169"/>
  <c r="BK165"/>
  <c r="BK163"/>
  <c r="J162"/>
  <c r="J160"/>
  <c r="J158"/>
  <c r="J156"/>
  <c r="BK149"/>
  <c r="J148"/>
  <c r="J146"/>
  <c r="BK143"/>
  <c r="BK135"/>
  <c r="J131"/>
  <c i="9" r="J182"/>
  <c r="BK181"/>
  <c r="J179"/>
  <c r="J175"/>
  <c r="J172"/>
  <c r="BK171"/>
  <c r="J168"/>
  <c r="BK167"/>
  <c r="J163"/>
  <c r="BK162"/>
  <c r="BK150"/>
  <c r="BK138"/>
  <c r="J130"/>
  <c i="8" r="BK128"/>
  <c r="J127"/>
  <c r="J125"/>
  <c i="7" r="J136"/>
  <c r="BK135"/>
  <c r="BK134"/>
  <c r="J132"/>
  <c i="6" r="J138"/>
  <c r="J130"/>
  <c r="J125"/>
  <c r="J124"/>
  <c i="5" r="J184"/>
  <c r="BK179"/>
  <c r="BK176"/>
  <c r="BK174"/>
  <c r="BK170"/>
  <c r="BK160"/>
  <c r="J160"/>
  <c r="BK158"/>
  <c r="J153"/>
  <c r="BK148"/>
  <c r="BK146"/>
  <c r="J144"/>
  <c r="J138"/>
  <c i="4" r="J152"/>
  <c r="BK151"/>
  <c r="BK145"/>
  <c r="BK143"/>
  <c r="J141"/>
  <c r="J134"/>
  <c r="BK130"/>
  <c i="3" r="BK138"/>
  <c r="BK133"/>
  <c r="J130"/>
  <c r="BK128"/>
  <c r="J125"/>
  <c i="2" r="BK134"/>
  <c r="BK131"/>
  <c r="BK130"/>
  <c i="1" r="AS110"/>
  <c r="AS108"/>
  <c r="AS102"/>
  <c i="15" r="BK144"/>
  <c r="J142"/>
  <c r="BK140"/>
  <c r="J137"/>
  <c r="J135"/>
  <c r="J132"/>
  <c r="BK129"/>
  <c r="J128"/>
  <c i="14" r="J152"/>
  <c r="BK151"/>
  <c r="J150"/>
  <c r="BK148"/>
  <c r="BK142"/>
  <c r="BK136"/>
  <c r="J132"/>
  <c i="13" r="J180"/>
  <c r="BK174"/>
  <c r="BK170"/>
  <c r="BK165"/>
  <c r="BK163"/>
  <c r="BK157"/>
  <c r="J149"/>
  <c r="J141"/>
  <c i="12" r="J164"/>
  <c r="BK161"/>
  <c r="J157"/>
  <c r="J144"/>
  <c r="BK140"/>
  <c r="J138"/>
  <c r="J137"/>
  <c r="BK133"/>
  <c r="J129"/>
  <c i="11" r="J141"/>
  <c r="J136"/>
  <c r="BK134"/>
  <c r="J126"/>
  <c i="10" r="BK182"/>
  <c r="BK178"/>
  <c r="BK173"/>
  <c r="BK169"/>
  <c r="BK159"/>
  <c r="BK154"/>
  <c r="J143"/>
  <c r="J141"/>
  <c r="J138"/>
  <c r="J137"/>
  <c r="J136"/>
  <c r="J135"/>
  <c i="9" r="BK182"/>
  <c r="J181"/>
  <c r="J180"/>
  <c r="BK176"/>
  <c r="BK175"/>
  <c r="BK174"/>
  <c r="J173"/>
  <c r="BK169"/>
  <c r="BK168"/>
  <c r="J167"/>
  <c r="J160"/>
  <c r="J141"/>
  <c i="8" r="J128"/>
  <c r="BK125"/>
  <c i="7" r="J134"/>
  <c r="J125"/>
  <c i="6" r="BK132"/>
  <c r="J131"/>
  <c r="BK130"/>
  <c r="J129"/>
  <c r="BK128"/>
  <c r="J127"/>
  <c i="5" r="BK184"/>
  <c r="BK182"/>
  <c r="J179"/>
  <c r="J176"/>
  <c r="J174"/>
  <c r="J170"/>
  <c r="BK168"/>
  <c r="J162"/>
  <c r="J158"/>
  <c r="J148"/>
  <c r="J146"/>
  <c r="J141"/>
  <c r="BK138"/>
  <c r="J134"/>
  <c i="4" r="BK148"/>
  <c r="J147"/>
  <c r="J143"/>
  <c r="BK141"/>
  <c i="3" r="J135"/>
  <c r="BK130"/>
  <c r="BK125"/>
  <c i="2" r="BK132"/>
  <c r="BK129"/>
  <c r="J125"/>
  <c i="1" r="AS105"/>
  <c r="AS95"/>
  <c i="15" r="BK128"/>
  <c i="14" r="BK150"/>
  <c r="BK149"/>
  <c r="J148"/>
  <c r="J147"/>
  <c r="J145"/>
  <c r="J142"/>
  <c r="BK140"/>
  <c r="BK138"/>
  <c r="J136"/>
  <c i="13" r="BK178"/>
  <c r="J176"/>
  <c r="J170"/>
  <c r="BK168"/>
  <c r="J165"/>
  <c r="J163"/>
  <c r="BK159"/>
  <c r="J157"/>
  <c r="J155"/>
  <c r="BK153"/>
  <c r="J151"/>
  <c r="J147"/>
  <c r="J145"/>
  <c r="BK136"/>
  <c r="J134"/>
  <c r="J130"/>
  <c r="BK126"/>
  <c r="J124"/>
  <c i="12" r="BK164"/>
  <c r="J161"/>
  <c r="BK157"/>
  <c r="BK155"/>
  <c r="J151"/>
  <c r="BK147"/>
  <c r="BK138"/>
  <c r="BK125"/>
  <c i="11" r="BK136"/>
  <c r="J131"/>
  <c i="10" r="BK180"/>
  <c r="J178"/>
  <c r="J165"/>
  <c r="BK162"/>
  <c r="BK160"/>
  <c r="J159"/>
  <c r="BK158"/>
  <c r="BK150"/>
  <c r="BK148"/>
  <c r="BK146"/>
  <c r="BK141"/>
  <c r="BK138"/>
  <c r="BK136"/>
  <c i="9" r="BK183"/>
  <c r="BK180"/>
  <c r="BK179"/>
  <c r="J177"/>
  <c r="J174"/>
  <c r="BK173"/>
  <c r="J170"/>
  <c r="BK166"/>
  <c r="J165"/>
  <c r="BK160"/>
  <c r="J152"/>
  <c r="J138"/>
  <c i="8" r="BK127"/>
  <c i="7" r="BK136"/>
  <c r="BK132"/>
  <c r="BK125"/>
  <c i="6" r="J139"/>
  <c r="BK138"/>
  <c r="BK135"/>
  <c r="BK133"/>
  <c r="J132"/>
  <c r="BK131"/>
  <c r="J128"/>
  <c r="BK127"/>
  <c r="J126"/>
  <c r="BK125"/>
  <c r="BK124"/>
  <c i="5" r="BK165"/>
  <c r="J165"/>
  <c r="BK134"/>
  <c i="4" r="J148"/>
  <c r="BK147"/>
  <c r="BK146"/>
  <c r="J145"/>
  <c r="BK134"/>
  <c r="J130"/>
  <c i="3" r="J138"/>
  <c r="J136"/>
  <c r="BK135"/>
  <c r="J133"/>
  <c i="2" r="J134"/>
  <c r="BK133"/>
  <c r="J132"/>
  <c r="J131"/>
  <c r="J129"/>
  <c r="BK125"/>
  <c l="1" r="T124"/>
  <c r="T123"/>
  <c r="T122"/>
  <c i="3" r="BK124"/>
  <c r="BK123"/>
  <c r="J123"/>
  <c r="J99"/>
  <c i="4" r="P129"/>
  <c r="T144"/>
  <c r="R150"/>
  <c r="R149"/>
  <c i="5" r="BK140"/>
  <c r="J140"/>
  <c r="J101"/>
  <c r="T140"/>
  <c r="T147"/>
  <c r="T169"/>
  <c i="6" r="P123"/>
  <c r="P122"/>
  <c r="T137"/>
  <c r="T136"/>
  <c i="7" r="P124"/>
  <c r="P123"/>
  <c r="P122"/>
  <c i="1" r="AU103"/>
  <c i="8" r="R124"/>
  <c r="R123"/>
  <c r="R122"/>
  <c i="9" r="R129"/>
  <c r="R128"/>
  <c r="R140"/>
  <c r="R151"/>
  <c r="P164"/>
  <c r="P178"/>
  <c i="10" r="BK130"/>
  <c r="BK129"/>
  <c r="J129"/>
  <c r="J99"/>
  <c r="BK140"/>
  <c r="J140"/>
  <c r="J102"/>
  <c r="R140"/>
  <c r="T145"/>
  <c r="R155"/>
  <c r="T161"/>
  <c i="11" r="P125"/>
  <c r="R135"/>
  <c i="12" r="T124"/>
  <c r="R146"/>
  <c i="13" r="R123"/>
  <c r="T167"/>
  <c i="14" r="BK131"/>
  <c r="T146"/>
  <c r="T143"/>
  <c i="15" r="BK134"/>
  <c r="J134"/>
  <c r="J103"/>
  <c i="2" r="R124"/>
  <c r="R123"/>
  <c r="R122"/>
  <c i="3" r="T124"/>
  <c r="T123"/>
  <c r="T122"/>
  <c i="4" r="T129"/>
  <c r="T128"/>
  <c r="P144"/>
  <c r="BK150"/>
  <c r="BK149"/>
  <c r="J149"/>
  <c r="J104"/>
  <c i="5" r="BK133"/>
  <c r="J133"/>
  <c r="J100"/>
  <c r="R133"/>
  <c r="P140"/>
  <c r="P147"/>
  <c r="R169"/>
  <c i="6" r="R123"/>
  <c r="R122"/>
  <c r="BK137"/>
  <c r="J137"/>
  <c r="J101"/>
  <c i="7" r="BK124"/>
  <c r="J124"/>
  <c r="J100"/>
  <c i="8" r="BK124"/>
  <c r="BK123"/>
  <c r="J123"/>
  <c r="J99"/>
  <c i="9" r="T129"/>
  <c r="T128"/>
  <c r="BK151"/>
  <c r="J151"/>
  <c r="J103"/>
  <c r="BK164"/>
  <c r="J164"/>
  <c r="J104"/>
  <c r="BK178"/>
  <c r="J178"/>
  <c r="J105"/>
  <c i="10" r="P130"/>
  <c r="P129"/>
  <c r="P140"/>
  <c r="BK155"/>
  <c r="J155"/>
  <c r="J104"/>
  <c r="T155"/>
  <c r="R161"/>
  <c i="11" r="BK125"/>
  <c r="J125"/>
  <c r="J100"/>
  <c r="T125"/>
  <c r="T124"/>
  <c r="T123"/>
  <c r="T135"/>
  <c i="12" r="R124"/>
  <c r="R123"/>
  <c r="T146"/>
  <c i="13" r="P123"/>
  <c r="P122"/>
  <c i="1" r="AU112"/>
  <c i="13" r="P167"/>
  <c i="14" r="R131"/>
  <c r="R130"/>
  <c r="R146"/>
  <c r="R143"/>
  <c i="15" r="T127"/>
  <c r="T126"/>
  <c r="P134"/>
  <c r="P130"/>
  <c i="2" r="P124"/>
  <c r="P123"/>
  <c r="P122"/>
  <c i="1" r="AU96"/>
  <c i="3" r="R124"/>
  <c r="R123"/>
  <c r="R122"/>
  <c i="4" r="BK129"/>
  <c r="J129"/>
  <c r="J100"/>
  <c r="R144"/>
  <c r="T150"/>
  <c r="T149"/>
  <c i="5" r="P133"/>
  <c r="R140"/>
  <c r="R147"/>
  <c r="P169"/>
  <c i="6" r="BK123"/>
  <c r="J123"/>
  <c r="J98"/>
  <c r="P137"/>
  <c r="P136"/>
  <c i="7" r="T124"/>
  <c r="T123"/>
  <c r="T122"/>
  <c i="8" r="P124"/>
  <c r="P123"/>
  <c r="P122"/>
  <c i="1" r="AU104"/>
  <c i="9" r="BK129"/>
  <c r="BK128"/>
  <c r="BK140"/>
  <c r="BK139"/>
  <c r="J139"/>
  <c r="J101"/>
  <c r="T140"/>
  <c r="T151"/>
  <c r="T164"/>
  <c r="R178"/>
  <c i="10" r="T130"/>
  <c r="T129"/>
  <c r="BK145"/>
  <c r="J145"/>
  <c r="J103"/>
  <c r="P145"/>
  <c r="P155"/>
  <c r="P161"/>
  <c i="11" r="BK135"/>
  <c r="J135"/>
  <c r="J101"/>
  <c i="12" r="P124"/>
  <c r="P146"/>
  <c i="13" r="T123"/>
  <c r="T122"/>
  <c r="R167"/>
  <c i="14" r="T131"/>
  <c r="T130"/>
  <c r="P146"/>
  <c r="P143"/>
  <c i="15" r="R127"/>
  <c r="R126"/>
  <c r="R134"/>
  <c r="R130"/>
  <c i="2" r="BK124"/>
  <c r="J124"/>
  <c r="J100"/>
  <c i="3" r="P124"/>
  <c r="P123"/>
  <c r="P122"/>
  <c i="1" r="AU97"/>
  <c i="4" r="R129"/>
  <c r="R128"/>
  <c r="R127"/>
  <c r="BK144"/>
  <c r="J144"/>
  <c r="J103"/>
  <c r="P150"/>
  <c r="P149"/>
  <c i="5" r="T133"/>
  <c r="T132"/>
  <c r="T131"/>
  <c r="BK147"/>
  <c r="J147"/>
  <c r="J102"/>
  <c r="BK169"/>
  <c r="J169"/>
  <c r="J105"/>
  <c i="6" r="T123"/>
  <c r="T122"/>
  <c r="T121"/>
  <c r="R137"/>
  <c r="R136"/>
  <c i="7" r="R124"/>
  <c r="R123"/>
  <c r="R122"/>
  <c i="8" r="T124"/>
  <c r="T123"/>
  <c r="T122"/>
  <c i="9" r="P129"/>
  <c r="P128"/>
  <c r="P140"/>
  <c r="P151"/>
  <c r="R164"/>
  <c r="T178"/>
  <c i="10" r="R130"/>
  <c r="R129"/>
  <c r="T140"/>
  <c r="T139"/>
  <c r="R145"/>
  <c r="BK161"/>
  <c r="J161"/>
  <c r="J105"/>
  <c i="11" r="R125"/>
  <c r="R124"/>
  <c r="R123"/>
  <c r="P135"/>
  <c i="12" r="BK124"/>
  <c r="J124"/>
  <c r="J99"/>
  <c r="BK146"/>
  <c r="J146"/>
  <c r="J100"/>
  <c i="13" r="BK123"/>
  <c r="J123"/>
  <c r="J99"/>
  <c r="BK167"/>
  <c r="J167"/>
  <c r="J100"/>
  <c i="14" r="P131"/>
  <c r="P130"/>
  <c r="BK146"/>
  <c r="J146"/>
  <c r="J106"/>
  <c i="15" r="BK127"/>
  <c r="BK126"/>
  <c r="P127"/>
  <c r="P126"/>
  <c r="T134"/>
  <c r="T130"/>
  <c i="2" r="BE129"/>
  <c i="3" r="BE125"/>
  <c r="BE128"/>
  <c r="BE133"/>
  <c r="BE138"/>
  <c i="4" r="J121"/>
  <c r="BE130"/>
  <c r="BE141"/>
  <c r="BE152"/>
  <c r="BK140"/>
  <c r="J140"/>
  <c r="J101"/>
  <c i="5" r="E119"/>
  <c r="J125"/>
  <c r="J128"/>
  <c r="BE138"/>
  <c r="BE141"/>
  <c r="BE144"/>
  <c r="BE148"/>
  <c r="BE153"/>
  <c r="BE165"/>
  <c r="BE168"/>
  <c r="BE174"/>
  <c r="BE179"/>
  <c r="BE182"/>
  <c r="BE184"/>
  <c r="BK183"/>
  <c r="J183"/>
  <c r="J109"/>
  <c i="6" r="J91"/>
  <c r="J118"/>
  <c r="BE129"/>
  <c i="7" r="J94"/>
  <c r="BE132"/>
  <c r="BE134"/>
  <c i="8" r="E110"/>
  <c r="J116"/>
  <c r="J119"/>
  <c i="9" r="E85"/>
  <c r="J94"/>
  <c r="J121"/>
  <c r="BE130"/>
  <c r="BE141"/>
  <c r="BE162"/>
  <c r="BE167"/>
  <c r="BE168"/>
  <c r="BE169"/>
  <c r="BE171"/>
  <c r="BE181"/>
  <c i="10" r="E116"/>
  <c r="BE131"/>
  <c r="BE143"/>
  <c r="BE154"/>
  <c r="BE169"/>
  <c r="BE180"/>
  <c r="BE182"/>
  <c i="11" r="BE133"/>
  <c r="BE141"/>
  <c i="12" r="E111"/>
  <c r="J117"/>
  <c r="BE129"/>
  <c r="BE133"/>
  <c r="BE140"/>
  <c i="13" r="J116"/>
  <c r="BE132"/>
  <c r="BE140"/>
  <c r="BE141"/>
  <c r="BE143"/>
  <c r="BE161"/>
  <c r="BE180"/>
  <c i="14" r="J91"/>
  <c r="E117"/>
  <c r="BE136"/>
  <c r="BE151"/>
  <c i="15" r="J91"/>
  <c r="E113"/>
  <c r="BE129"/>
  <c r="BE135"/>
  <c i="2" r="J91"/>
  <c r="J119"/>
  <c r="BE130"/>
  <c r="BE133"/>
  <c r="BE134"/>
  <c i="3" r="E85"/>
  <c r="J116"/>
  <c r="J119"/>
  <c r="BE136"/>
  <c i="4" r="E115"/>
  <c r="BE145"/>
  <c r="BE151"/>
  <c i="5" r="BK181"/>
  <c r="BK180"/>
  <c r="J180"/>
  <c r="J107"/>
  <c i="6" r="F91"/>
  <c r="E111"/>
  <c r="BE124"/>
  <c r="BE125"/>
  <c r="BE133"/>
  <c r="BE135"/>
  <c r="BE138"/>
  <c i="7" r="E85"/>
  <c r="J91"/>
  <c r="BE136"/>
  <c i="8" r="BE128"/>
  <c i="9" r="BE150"/>
  <c r="BE160"/>
  <c r="BE163"/>
  <c r="BE170"/>
  <c r="BE177"/>
  <c r="BE180"/>
  <c r="BE183"/>
  <c i="10" r="J91"/>
  <c r="J94"/>
  <c r="BE146"/>
  <c r="BE148"/>
  <c r="BE149"/>
  <c r="BE156"/>
  <c r="BE160"/>
  <c r="BE162"/>
  <c r="BE163"/>
  <c i="11" r="J94"/>
  <c r="BE131"/>
  <c i="12" r="BE144"/>
  <c r="BE151"/>
  <c r="BE164"/>
  <c i="13" r="E110"/>
  <c r="J119"/>
  <c r="BE124"/>
  <c r="BE126"/>
  <c r="BE130"/>
  <c r="BE136"/>
  <c r="BE145"/>
  <c r="BE147"/>
  <c r="BE149"/>
  <c r="BE151"/>
  <c r="BE159"/>
  <c r="BE165"/>
  <c i="14" r="J94"/>
  <c r="BE138"/>
  <c r="BE149"/>
  <c r="BE153"/>
  <c r="BE155"/>
  <c r="BK139"/>
  <c r="J139"/>
  <c r="J102"/>
  <c r="BK144"/>
  <c r="J144"/>
  <c r="J105"/>
  <c i="15" r="J94"/>
  <c r="BE137"/>
  <c r="BE138"/>
  <c r="BE144"/>
  <c i="2" r="BE132"/>
  <c i="3" r="BE135"/>
  <c i="4" r="BE134"/>
  <c r="BE146"/>
  <c r="BE148"/>
  <c r="BK142"/>
  <c r="J142"/>
  <c r="J102"/>
  <c i="5" r="BE160"/>
  <c r="BE162"/>
  <c r="BK178"/>
  <c r="J178"/>
  <c r="J106"/>
  <c i="6" r="J89"/>
  <c r="BE126"/>
  <c r="BE128"/>
  <c r="BE132"/>
  <c r="BE139"/>
  <c r="BK134"/>
  <c r="J134"/>
  <c r="J99"/>
  <c i="8" r="BE125"/>
  <c r="BE127"/>
  <c i="9" r="BE152"/>
  <c r="BE165"/>
  <c r="BE172"/>
  <c r="BE174"/>
  <c r="BE175"/>
  <c r="BE176"/>
  <c r="BE179"/>
  <c i="10" r="BE136"/>
  <c r="BE137"/>
  <c r="BE138"/>
  <c r="BE141"/>
  <c r="BE150"/>
  <c i="11" r="J91"/>
  <c r="E111"/>
  <c r="BE126"/>
  <c r="BE134"/>
  <c r="BE136"/>
  <c i="12" r="J94"/>
  <c r="BE125"/>
  <c r="BE137"/>
  <c r="BE147"/>
  <c r="BE155"/>
  <c r="BE157"/>
  <c i="13" r="BE134"/>
  <c r="BE153"/>
  <c r="BE155"/>
  <c r="BE163"/>
  <c r="BE176"/>
  <c r="BE178"/>
  <c i="14" r="BE132"/>
  <c r="BE140"/>
  <c r="BE147"/>
  <c r="BE150"/>
  <c r="BK154"/>
  <c r="J154"/>
  <c r="J107"/>
  <c i="15" r="BE132"/>
  <c r="BE140"/>
  <c r="BE142"/>
  <c r="BK131"/>
  <c r="BK130"/>
  <c r="J130"/>
  <c r="J101"/>
  <c i="2" r="E85"/>
  <c r="BE125"/>
  <c r="BE131"/>
  <c i="3" r="BE130"/>
  <c i="4" r="J94"/>
  <c r="BE143"/>
  <c r="BE147"/>
  <c i="5" r="BE134"/>
  <c r="BE146"/>
  <c r="BE158"/>
  <c r="BE170"/>
  <c r="BE176"/>
  <c r="BK164"/>
  <c r="J164"/>
  <c r="J103"/>
  <c r="BK167"/>
  <c r="J167"/>
  <c r="J104"/>
  <c i="6" r="F92"/>
  <c r="BE127"/>
  <c r="BE130"/>
  <c r="BE131"/>
  <c i="7" r="BE125"/>
  <c r="BE135"/>
  <c i="9" r="BE138"/>
  <c r="BE166"/>
  <c r="BE173"/>
  <c r="BE182"/>
  <c i="10" r="BE135"/>
  <c r="BE158"/>
  <c r="BE159"/>
  <c r="BE165"/>
  <c r="BE173"/>
  <c r="BE178"/>
  <c r="BK181"/>
  <c r="J181"/>
  <c r="J106"/>
  <c i="12" r="BE138"/>
  <c r="BE161"/>
  <c r="BK163"/>
  <c r="J163"/>
  <c r="J101"/>
  <c i="13" r="BE157"/>
  <c r="BE168"/>
  <c r="BE170"/>
  <c r="BE174"/>
  <c i="14" r="BE142"/>
  <c r="BE145"/>
  <c r="BE148"/>
  <c r="BE152"/>
  <c r="BK137"/>
  <c r="J137"/>
  <c r="J101"/>
  <c r="BK141"/>
  <c r="J141"/>
  <c r="J103"/>
  <c i="15" r="BE128"/>
  <c r="BE143"/>
  <c i="5" r="F36"/>
  <c i="1" r="BA100"/>
  <c i="6" r="F34"/>
  <c i="1" r="BA101"/>
  <c i="8" r="F38"/>
  <c i="1" r="BC104"/>
  <c i="11" r="F37"/>
  <c i="1" r="BB109"/>
  <c r="BB108"/>
  <c r="AX108"/>
  <c i="12" r="F39"/>
  <c i="1" r="BD111"/>
  <c i="13" r="F38"/>
  <c i="1" r="BC112"/>
  <c i="2" r="F37"/>
  <c i="1" r="BB96"/>
  <c i="3" r="F36"/>
  <c i="1" r="BA97"/>
  <c i="4" r="F37"/>
  <c i="1" r="BB99"/>
  <c i="11" r="F36"/>
  <c i="1" r="BA109"/>
  <c r="BA108"/>
  <c r="AW108"/>
  <c i="7" r="F39"/>
  <c i="1" r="BD103"/>
  <c i="10" r="F38"/>
  <c i="1" r="BC107"/>
  <c i="13" r="F36"/>
  <c i="1" r="BA112"/>
  <c i="14" r="F36"/>
  <c i="1" r="BA114"/>
  <c i="4" r="F36"/>
  <c i="1" r="BA99"/>
  <c i="11" r="F38"/>
  <c i="1" r="BC109"/>
  <c r="BC108"/>
  <c r="AY108"/>
  <c i="12" r="F37"/>
  <c i="1" r="BB111"/>
  <c i="15" r="F39"/>
  <c i="1" r="BD115"/>
  <c i="2" r="F39"/>
  <c i="1" r="BD96"/>
  <c i="3" r="F37"/>
  <c i="1" r="BB97"/>
  <c i="6" r="F37"/>
  <c i="1" r="BD101"/>
  <c i="7" r="F37"/>
  <c i="1" r="BB103"/>
  <c i="9" r="F36"/>
  <c i="1" r="BA106"/>
  <c i="12" r="F36"/>
  <c i="1" r="BA111"/>
  <c i="3" r="F39"/>
  <c i="1" r="BD97"/>
  <c i="5" r="F38"/>
  <c i="1" r="BC100"/>
  <c i="6" r="F36"/>
  <c i="1" r="BC101"/>
  <c i="8" r="J36"/>
  <c i="1" r="AW104"/>
  <c i="10" r="F39"/>
  <c i="1" r="BD107"/>
  <c i="11" r="F39"/>
  <c i="1" r="BD109"/>
  <c r="BD108"/>
  <c i="12" r="J36"/>
  <c i="1" r="AW111"/>
  <c i="13" r="J36"/>
  <c i="1" r="AW112"/>
  <c i="15" r="F38"/>
  <c i="1" r="BC115"/>
  <c i="4" r="J36"/>
  <c i="1" r="AW99"/>
  <c i="7" r="F36"/>
  <c i="1" r="BA103"/>
  <c i="8" r="F37"/>
  <c i="1" r="BB104"/>
  <c i="9" r="F37"/>
  <c i="1" r="BB106"/>
  <c i="11" r="J36"/>
  <c i="1" r="AW109"/>
  <c i="12" r="F38"/>
  <c i="1" r="BC111"/>
  <c i="15" r="F37"/>
  <c i="1" r="BB115"/>
  <c i="2" r="F38"/>
  <c i="1" r="BC96"/>
  <c i="5" r="J36"/>
  <c i="1" r="AW100"/>
  <c i="8" r="F36"/>
  <c i="1" r="BA104"/>
  <c i="8" r="F39"/>
  <c i="1" r="BD104"/>
  <c i="10" r="F37"/>
  <c i="1" r="BB107"/>
  <c i="14" r="F37"/>
  <c i="1" r="BB114"/>
  <c i="15" r="J36"/>
  <c i="1" r="AW115"/>
  <c r="AS94"/>
  <c i="2" r="F36"/>
  <c i="1" r="BA96"/>
  <c i="4" r="F38"/>
  <c i="1" r="BC99"/>
  <c i="5" r="F39"/>
  <c i="1" r="BD100"/>
  <c i="9" r="F38"/>
  <c i="1" r="BC106"/>
  <c i="10" r="J36"/>
  <c i="1" r="AW107"/>
  <c i="14" r="F38"/>
  <c i="1" r="BC114"/>
  <c i="7" r="J36"/>
  <c i="1" r="AW103"/>
  <c i="9" r="J36"/>
  <c i="1" r="AW106"/>
  <c i="10" r="F36"/>
  <c i="1" r="BA107"/>
  <c i="14" r="J36"/>
  <c i="1" r="AW114"/>
  <c i="15" r="F36"/>
  <c i="1" r="BA115"/>
  <c i="2" r="J36"/>
  <c i="1" r="AW96"/>
  <c i="3" r="F38"/>
  <c i="1" r="BC97"/>
  <c i="5" r="F37"/>
  <c i="1" r="BB100"/>
  <c i="6" r="F35"/>
  <c i="1" r="BB101"/>
  <c i="13" r="F39"/>
  <c i="1" r="BD112"/>
  <c i="14" r="F39"/>
  <c i="1" r="BD114"/>
  <c i="3" r="J36"/>
  <c i="1" r="AW97"/>
  <c i="4" r="F39"/>
  <c i="1" r="BD99"/>
  <c i="6" r="J34"/>
  <c i="1" r="AW101"/>
  <c i="7" r="F38"/>
  <c i="1" r="BC103"/>
  <c i="9" r="F39"/>
  <c i="1" r="BD106"/>
  <c i="13" r="F37"/>
  <c i="1" r="BB112"/>
  <c i="15" l="1" r="BK125"/>
  <c r="J125"/>
  <c i="10" r="T128"/>
  <c i="9" r="T139"/>
  <c r="BK127"/>
  <c r="J127"/>
  <c r="J98"/>
  <c i="10" r="P139"/>
  <c i="6" r="R121"/>
  <c i="5" r="R132"/>
  <c r="R131"/>
  <c i="12" r="T123"/>
  <c i="11" r="P124"/>
  <c r="P123"/>
  <c i="1" r="AU109"/>
  <c i="6" r="P121"/>
  <c i="1" r="AU101"/>
  <c i="15" r="P125"/>
  <c i="1" r="AU115"/>
  <c i="5" r="P132"/>
  <c r="P131"/>
  <c i="1" r="AU100"/>
  <c i="14" r="R129"/>
  <c i="4" r="T127"/>
  <c i="14" r="BK130"/>
  <c r="J130"/>
  <c r="J99"/>
  <c i="13" r="R122"/>
  <c i="4" r="P128"/>
  <c r="P127"/>
  <c i="1" r="AU99"/>
  <c i="14" r="P129"/>
  <c i="1" r="AU114"/>
  <c i="9" r="P139"/>
  <c r="P127"/>
  <c i="1" r="AU106"/>
  <c i="15" r="R125"/>
  <c i="14" r="T129"/>
  <c i="12" r="P123"/>
  <c i="1" r="AU111"/>
  <c i="15" r="T125"/>
  <c i="10" r="P128"/>
  <c i="1" r="AU107"/>
  <c i="9" r="T127"/>
  <c i="10" r="R139"/>
  <c r="R128"/>
  <c i="9" r="R139"/>
  <c r="R127"/>
  <c i="3" r="BK122"/>
  <c r="J122"/>
  <c r="J124"/>
  <c r="J100"/>
  <c i="5" r="BK132"/>
  <c r="J132"/>
  <c r="J99"/>
  <c i="6" r="BK122"/>
  <c r="BK121"/>
  <c r="J121"/>
  <c r="J96"/>
  <c r="BK136"/>
  <c r="J136"/>
  <c r="J100"/>
  <c i="7" r="BK123"/>
  <c r="BK122"/>
  <c r="J122"/>
  <c r="J98"/>
  <c i="8" r="BK122"/>
  <c r="J122"/>
  <c r="J98"/>
  <c i="9" r="J128"/>
  <c r="J99"/>
  <c i="10" r="J130"/>
  <c r="J100"/>
  <c i="14" r="J131"/>
  <c r="J100"/>
  <c r="BK143"/>
  <c r="J143"/>
  <c r="J104"/>
  <c i="4" r="J150"/>
  <c r="J105"/>
  <c i="8" r="J124"/>
  <c r="J100"/>
  <c i="9" r="J140"/>
  <c r="J102"/>
  <c i="10" r="BK139"/>
  <c r="J139"/>
  <c r="J101"/>
  <c i="15" r="J126"/>
  <c r="J99"/>
  <c r="J127"/>
  <c r="J100"/>
  <c r="J131"/>
  <c r="J102"/>
  <c i="2" r="BK123"/>
  <c r="BK122"/>
  <c r="J122"/>
  <c r="J98"/>
  <c i="4" r="BK128"/>
  <c r="J128"/>
  <c r="J99"/>
  <c i="5" r="J181"/>
  <c r="J108"/>
  <c i="9" r="J129"/>
  <c r="J100"/>
  <c i="10" r="BK128"/>
  <c r="J128"/>
  <c i="11" r="BK124"/>
  <c r="J124"/>
  <c r="J99"/>
  <c i="12" r="BK123"/>
  <c r="J123"/>
  <c r="J98"/>
  <c i="13" r="BK122"/>
  <c r="J122"/>
  <c i="15" r="J32"/>
  <c i="1" r="AG115"/>
  <c r="AU108"/>
  <c i="3" r="J32"/>
  <c i="1" r="AG97"/>
  <c i="13" r="J32"/>
  <c i="1" r="AG112"/>
  <c r="BC98"/>
  <c r="AY98"/>
  <c r="BD110"/>
  <c i="4" r="J35"/>
  <c i="1" r="AV99"/>
  <c r="AT99"/>
  <c i="14" r="J35"/>
  <c i="1" r="AV114"/>
  <c r="AT114"/>
  <c r="BA102"/>
  <c r="AW102"/>
  <c r="BB113"/>
  <c r="AX113"/>
  <c i="5" r="J35"/>
  <c i="1" r="AV100"/>
  <c r="AT100"/>
  <c r="BB110"/>
  <c r="AX110"/>
  <c i="5" r="F35"/>
  <c i="1" r="AZ100"/>
  <c i="9" r="F35"/>
  <c i="1" r="AZ106"/>
  <c i="15" r="J35"/>
  <c i="1" r="AV115"/>
  <c r="AT115"/>
  <c r="BA110"/>
  <c r="AW110"/>
  <c i="7" r="J35"/>
  <c i="1" r="AV103"/>
  <c r="AT103"/>
  <c i="11" r="J35"/>
  <c i="1" r="AV109"/>
  <c r="AT109"/>
  <c i="14" r="F35"/>
  <c i="1" r="AZ114"/>
  <c r="AU110"/>
  <c r="AU95"/>
  <c r="BB102"/>
  <c r="AX102"/>
  <c r="BA113"/>
  <c r="AW113"/>
  <c i="8" r="J35"/>
  <c i="1" r="AV104"/>
  <c r="AT104"/>
  <c i="11" r="F35"/>
  <c i="1" r="AZ109"/>
  <c r="AZ108"/>
  <c r="AV108"/>
  <c r="AT108"/>
  <c r="BC95"/>
  <c r="BB98"/>
  <c r="AX98"/>
  <c r="BC110"/>
  <c r="AY110"/>
  <c i="4" r="F35"/>
  <c i="1" r="AZ99"/>
  <c i="7" r="F35"/>
  <c i="1" r="AZ103"/>
  <c r="BD102"/>
  <c r="BC113"/>
  <c r="AY113"/>
  <c i="6" r="J33"/>
  <c i="1" r="AV101"/>
  <c r="AT101"/>
  <c i="12" r="J35"/>
  <c i="1" r="AV111"/>
  <c r="AT111"/>
  <c r="BA95"/>
  <c r="AW95"/>
  <c r="AU102"/>
  <c r="BA105"/>
  <c r="AW105"/>
  <c i="2" r="J35"/>
  <c i="1" r="AV96"/>
  <c r="AT96"/>
  <c i="9" r="J35"/>
  <c i="1" r="AV106"/>
  <c r="AT106"/>
  <c i="13" r="J35"/>
  <c i="1" r="AV112"/>
  <c r="AT112"/>
  <c i="10" r="J32"/>
  <c i="1" r="AG107"/>
  <c r="BD95"/>
  <c r="BC105"/>
  <c r="AY105"/>
  <c i="3" r="F35"/>
  <c i="1" r="AZ97"/>
  <c i="13" r="F35"/>
  <c i="1" r="AZ112"/>
  <c r="BD105"/>
  <c i="2" r="F35"/>
  <c i="1" r="AZ96"/>
  <c r="BB95"/>
  <c r="AX95"/>
  <c r="BA98"/>
  <c r="AW98"/>
  <c r="BB105"/>
  <c r="AX105"/>
  <c i="3" r="J35"/>
  <c i="1" r="AV97"/>
  <c r="AT97"/>
  <c i="8" r="F35"/>
  <c i="1" r="AZ104"/>
  <c i="10" r="J35"/>
  <c i="1" r="AV107"/>
  <c r="AT107"/>
  <c r="BD98"/>
  <c r="BC102"/>
  <c r="AY102"/>
  <c r="BD113"/>
  <c i="6" r="F33"/>
  <c i="1" r="AZ101"/>
  <c i="10" r="F35"/>
  <c i="1" r="AZ107"/>
  <c i="12" r="F35"/>
  <c i="1" r="AZ111"/>
  <c i="15" r="F35"/>
  <c i="1" r="AZ115"/>
  <c i="10" l="1" r="J41"/>
  <c i="15" r="J41"/>
  <c i="3" r="J41"/>
  <c i="13" r="J41"/>
  <c i="2" r="J123"/>
  <c r="J99"/>
  <c i="3" r="J98"/>
  <c i="4" r="BK127"/>
  <c r="J127"/>
  <c r="J98"/>
  <c i="11" r="BK123"/>
  <c r="J123"/>
  <c r="J98"/>
  <c i="14" r="BK129"/>
  <c r="J129"/>
  <c r="J98"/>
  <c i="5" r="BK131"/>
  <c r="J131"/>
  <c i="10" r="J98"/>
  <c i="15" r="J98"/>
  <c i="6" r="J122"/>
  <c r="J97"/>
  <c i="7" r="J123"/>
  <c r="J99"/>
  <c i="13" r="J98"/>
  <c i="1" r="AN115"/>
  <c r="AN97"/>
  <c r="AN112"/>
  <c r="BC94"/>
  <c r="W32"/>
  <c r="AN107"/>
  <c r="BD94"/>
  <c r="W33"/>
  <c r="AU98"/>
  <c r="AU113"/>
  <c r="AZ102"/>
  <c r="AV102"/>
  <c r="AT102"/>
  <c i="6" r="J30"/>
  <c i="1" r="AG101"/>
  <c r="AN101"/>
  <c i="5" r="J32"/>
  <c i="1" r="AG100"/>
  <c r="AN100"/>
  <c i="2" r="J32"/>
  <c i="1" r="AG96"/>
  <c r="AN96"/>
  <c i="12" r="J32"/>
  <c i="1" r="AG111"/>
  <c r="AN111"/>
  <c r="AZ105"/>
  <c r="AV105"/>
  <c r="AT105"/>
  <c r="AZ95"/>
  <c r="AZ113"/>
  <c r="AV113"/>
  <c r="AT113"/>
  <c i="9" r="J32"/>
  <c i="1" r="AG106"/>
  <c r="AN106"/>
  <c r="BA94"/>
  <c r="W30"/>
  <c r="AZ110"/>
  <c r="AV110"/>
  <c r="AT110"/>
  <c r="AU105"/>
  <c r="AZ98"/>
  <c r="AV98"/>
  <c r="AT98"/>
  <c r="BB94"/>
  <c r="AX94"/>
  <c i="8" r="J32"/>
  <c i="1" r="AG104"/>
  <c r="AN104"/>
  <c i="7" r="J32"/>
  <c i="1" r="AG103"/>
  <c r="AN103"/>
  <c r="AY95"/>
  <c i="2" l="1" r="J41"/>
  <c i="5" r="J41"/>
  <c r="J98"/>
  <c i="8" r="J41"/>
  <c i="9" r="J41"/>
  <c i="12" r="J41"/>
  <c i="6" r="J39"/>
  <c i="7" r="J41"/>
  <c i="1" r="AU94"/>
  <c r="AZ94"/>
  <c r="W29"/>
  <c r="AG105"/>
  <c r="AN105"/>
  <c i="14" r="J32"/>
  <c i="1" r="AG114"/>
  <c r="AN114"/>
  <c r="AY94"/>
  <c r="AV95"/>
  <c r="AT95"/>
  <c i="4" r="J32"/>
  <c i="1" r="AG99"/>
  <c r="AN99"/>
  <c r="AW94"/>
  <c r="AK30"/>
  <c r="AG95"/>
  <c r="AG110"/>
  <c r="AN110"/>
  <c r="AG102"/>
  <c r="AN102"/>
  <c i="11" r="J32"/>
  <c i="1" r="AG109"/>
  <c r="AN109"/>
  <c r="W31"/>
  <c l="1" r="AN95"/>
  <c i="4" r="J41"/>
  <c i="11" r="J41"/>
  <c i="14" r="J41"/>
  <c i="1" r="AV94"/>
  <c r="AK29"/>
  <c r="AG98"/>
  <c r="AN98"/>
  <c r="AG108"/>
  <c r="AN108"/>
  <c r="AG113"/>
  <c r="AN113"/>
  <c l="1" r="AG94"/>
  <c r="AK26"/>
  <c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<sst xmlns="http://schemas.openxmlformats.org/spreadsheetml/2006/main">
  <si>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</si>
  <si>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</si>
  <si>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</si>
  <si>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</si>
  <si>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{dcef9b5a-3b63-48b1-9c80-b606519f5691}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</si>
  <si>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</si>
  <si>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</si>
  <si>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</si>
  <si>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</si>
  <si>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</si>
  <si>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</si>
  <si>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</si>
  <si>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</si>
  <si>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ZL4-SO01</t>
  </si>
  <si>
    <t>Stavba:</t>
  </si>
  <si>
    <t>ZL4 - SO 01 - OBJEKT BEZ BYTU - Stavební úpravy a přístavba komunitního centra BÉTEL</t>
  </si>
  <si>
    <t>KSO:</t>
  </si>
  <si>
    <t>CC-CZ:</t>
  </si>
  <si>
    <t>Místo:</t>
  </si>
  <si>
    <t xml:space="preserve"> </t>
  </si>
  <si>
    <t>Datum:</t>
  </si>
  <si>
    <t>3.6.2020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</si>
  <si>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</si>
  <si>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</si>
  <si>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</si>
  <si>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</si>
  <si>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</si>
  <si>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</si>
  <si>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</si>
  <si>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</si>
  <si>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</si>
  <si>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</si>
  <si>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</si>
  <si>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</si>
  <si>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</si>
  <si>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</si>
  <si>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</si>
  <si>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</si>
  <si>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</si>
  <si>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</si>
  <si>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</si>
  <si>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</si>
  <si>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</si>
  <si>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</si>
  <si>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</si>
  <si>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</si>
  <si>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</si>
  <si>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</si>
  <si>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</si>
  <si>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</si>
  <si>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</si>
  <si>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</si>
  <si>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</si>
  <si>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</si>
  <si>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</si>
  <si>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</si>
  <si>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</si>
  <si>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</si>
  <si>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</si>
  <si>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</si>
  <si>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</si>
  <si>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</si>
  <si>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</si>
  <si>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</si>
  <si>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</si>
  <si>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</si>
  <si>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</si>
  <si>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</si>
  <si>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</si>
  <si>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</si>
  <si>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</si>
  <si>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</si>
  <si>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</si>
  <si>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</si>
  <si>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OBJEKT- Změna č.20</t>
  </si>
  <si>
    <t>Vnitřní dveře + obložkové zárubně</t>
  </si>
  <si>
    <t>STA</t>
  </si>
  <si>
    <t>1</t>
  </si>
  <si>
    <t>{1d537898-4a47-44aa-99c5-1470dfa0a649}</t>
  </si>
  <si>
    <t>2</t>
  </si>
  <si>
    <t>/</t>
  </si>
  <si>
    <t>Méněpráce</t>
  </si>
  <si>
    <t>Soupis</t>
  </si>
  <si>
    <t>{8c7ce608-c54c-4924-8683-94ef3069b64d}</t>
  </si>
  <si>
    <t>Vícepráce</t>
  </si>
  <si>
    <t>{281d1d97-fdeb-459c-b2f0-77cb34fe921a}</t>
  </si>
  <si>
    <t>OBJEKT- Změna č.21</t>
  </si>
  <si>
    <t>Okapní chodník, zpevněné plochy patřící do SO 01, vjezdová brána</t>
  </si>
  <si>
    <t>{d3f8a17b-78f3-4090-a814-2f62dbe79e24}</t>
  </si>
  <si>
    <t>{25b43d96-08f7-49a2-ae80-c1547a21316e}</t>
  </si>
  <si>
    <t>{4fb2a887-e906-4509-8c99-9a923b6fbb10}</t>
  </si>
  <si>
    <t>OBJEKT - Změna č.22</t>
  </si>
  <si>
    <t>Vnitřní plynovod</t>
  </si>
  <si>
    <t>{8871fd61-15f3-4b5c-91b4-efa9e84fa52f}</t>
  </si>
  <si>
    <t>OBJEKT- Změna č.23</t>
  </si>
  <si>
    <t>Posuvná mobílní příčka, vnitřní žaluzie</t>
  </si>
  <si>
    <t>{fd883bdc-4cbc-4ece-8df2-ac7e6b0c5a28}</t>
  </si>
  <si>
    <t>Posuvná mobilní příčka, žaluzie</t>
  </si>
  <si>
    <t>{35be3a0c-90f0-4582-83b9-563e3ecab2e8}</t>
  </si>
  <si>
    <t>{bef406e3-86a4-4d6e-8844-c5c2593fcda8}</t>
  </si>
  <si>
    <t>OBJEKT- Změna č.24</t>
  </si>
  <si>
    <t>Vnitřní schodiště z 1NP do podkroví včetně zábradlí, přechodové lišty</t>
  </si>
  <si>
    <t>{b9c0352d-f350-43f1-90f3-4c3ce02153a3}</t>
  </si>
  <si>
    <t>{52793d48-70ab-4bba-b27d-9dfda1efe75b}</t>
  </si>
  <si>
    <t>{df2b1ca6-0b38-4096-8ecb-34e8d0f7dca6}</t>
  </si>
  <si>
    <t>OBJEKT- Změna č.25</t>
  </si>
  <si>
    <t>Obložení venkovní terasy CETRIS</t>
  </si>
  <si>
    <t>{a9971be3-98b0-4f25-b1f0-a29e6498c833}</t>
  </si>
  <si>
    <t>{c5166461-db3c-4157-8e0a-7c0c8193ec6d}</t>
  </si>
  <si>
    <t>OBJEKT- Změna č.26</t>
  </si>
  <si>
    <t>Elektroinstalace</t>
  </si>
  <si>
    <t>{441845a6-9654-4d69-81c2-194b4b619ca2}</t>
  </si>
  <si>
    <t>{a3a6b3d8-ac35-403f-80de-bd5148c07183}</t>
  </si>
  <si>
    <t>{a66eb1d9-b060-4bb2-a294-dd325e0a916e}</t>
  </si>
  <si>
    <t>OBJEKT- Změna č.27</t>
  </si>
  <si>
    <t xml:space="preserve">Ostatní - kamenný sokl, komínová lávka apod. </t>
  </si>
  <si>
    <t>{779502c1-ddce-41f3-b657-ec257bf38274}</t>
  </si>
  <si>
    <t>Ostatní - kamenný sokl, komínová lávka apod.</t>
  </si>
  <si>
    <t>{9e06949c-48f5-4953-aa98-ab62e423cffa}</t>
  </si>
  <si>
    <t>{ab7315f2-3538-4047-9451-64d83178fcb6}</t>
  </si>
  <si>
    <t>KRYCÍ LIST SOUPISU PRACÍ</t>
  </si>
  <si>
    <t>Objekt:</t>
  </si>
  <si>
    <t>OBJEKT- Změna č.20 - Vnitřní dveře + obložkové zárubně</t>
  </si>
  <si>
    <t>Soupis:</t>
  </si>
  <si>
    <t>Méněpráce - Vnitřní dveře + obložkové zárubně</t>
  </si>
  <si>
    <t xml:space="preserve">Bezručova čp.503, Chrastava </t>
  </si>
  <si>
    <t>Sbor JB v Chrastavě, Bezručova 503, 46331 Chrastav</t>
  </si>
  <si>
    <t>03210910</t>
  </si>
  <si>
    <t>TOMIVOS s.r.o.</t>
  </si>
  <si>
    <t>CZ03210910</t>
  </si>
  <si>
    <t>FS Vision, s.r.o. IČ: 22792902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</si>
  <si>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</si>
  <si>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</si>
  <si>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</si>
  <si>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</si>
  <si>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</si>
  <si>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</si>
  <si>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766 - Konstrukce truhlářské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</si>
  <si>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</si>
  <si>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</si>
  <si>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</si>
  <si>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</si>
  <si>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</si>
  <si>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</si>
  <si>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</si>
  <si>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</si>
  <si>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</si>
  <si>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</si>
  <si>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</si>
  <si>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</si>
  <si>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</si>
  <si>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</si>
  <si>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</si>
  <si>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</si>
  <si>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766</t>
  </si>
  <si>
    <t>Konstrukce truhlářské</t>
  </si>
  <si>
    <t>K</t>
  </si>
  <si>
    <t>766660001</t>
  </si>
  <si>
    <t>Montáž dveřních křídel otvíravých 1křídlových š do 0,8 m do ocelové zárubně</t>
  </si>
  <si>
    <t>kus</t>
  </si>
  <si>
    <t>16</t>
  </si>
  <si>
    <t>761078278</t>
  </si>
  <si>
    <t>VV</t>
  </si>
  <si>
    <t>-2"dveře 36 a 45 byly zrušeny</t>
  </si>
  <si>
    <t>-4"dveře 39,40,41,42 byly do obložkových zárubní</t>
  </si>
  <si>
    <t>Součet</t>
  </si>
  <si>
    <t>4</t>
  </si>
  <si>
    <t>M</t>
  </si>
  <si>
    <t>611602R-14</t>
  </si>
  <si>
    <t xml:space="preserve">dveře dřevěné vnitřní 1křídlové  - dle spec. 35,36/P  včetně kování a doplňků</t>
  </si>
  <si>
    <t>32</t>
  </si>
  <si>
    <t>1355839439</t>
  </si>
  <si>
    <t>3</t>
  </si>
  <si>
    <t>611602R-24</t>
  </si>
  <si>
    <t xml:space="preserve">dveře dřevěné vnitřní 1křídlové  - dle spec. 45/P  včetně kování a doplňků</t>
  </si>
  <si>
    <t>42067893</t>
  </si>
  <si>
    <t>611602R-25</t>
  </si>
  <si>
    <t xml:space="preserve">dveře dřevěné vnitřní 1křídlové  - dle spec. 20,21/P,L  včetně kování a doplňků</t>
  </si>
  <si>
    <t>665684819</t>
  </si>
  <si>
    <t>5</t>
  </si>
  <si>
    <t>611602R-27</t>
  </si>
  <si>
    <t xml:space="preserve">dveře dřevěné vnitřní 1křídlové  - dle spec. 23/L  včetně kování a doplňků</t>
  </si>
  <si>
    <t>2089179342</t>
  </si>
  <si>
    <t>6</t>
  </si>
  <si>
    <t>766660172</t>
  </si>
  <si>
    <t>Montáž dveřních křídel otvíravých 1křídlových š přes 0,8 m do obložkové zárubně</t>
  </si>
  <si>
    <t>664114583</t>
  </si>
  <si>
    <t>7</t>
  </si>
  <si>
    <t>6116021R145</t>
  </si>
  <si>
    <t xml:space="preserve">dveře dřevěné vnitřní  1křídlové - dle spec. 25/L  včetně kování a doplňků</t>
  </si>
  <si>
    <t>1823326549</t>
  </si>
  <si>
    <t>-1"dveře jsou součástí bytu - byly v rozpočtu navíc</t>
  </si>
  <si>
    <t>Vícepráce - Vnitřní dveře + obložkové zárubně</t>
  </si>
  <si>
    <t>766660171</t>
  </si>
  <si>
    <t>Montáž dveřních křídel otvíravých 1křídlových š do 0,8 m do obložkové zárubně</t>
  </si>
  <si>
    <t>2045479028</t>
  </si>
  <si>
    <t>4"dveře 39,40,41,42 - osazeny do nových obložkových místo do ocelových zárubní</t>
  </si>
  <si>
    <t xml:space="preserve">"dveře 13 a 19 pouze nahrazují dveře 20,21  - montáž zůstává dle SOD</t>
  </si>
  <si>
    <t>611602R-11</t>
  </si>
  <si>
    <t xml:space="preserve">dveře dřevěné vnitřní 1křídlové  - dle spec. 13/L  včetně kování a doplňků</t>
  </si>
  <si>
    <t>-142268785</t>
  </si>
  <si>
    <t>1"nahrazují dveře 23/L</t>
  </si>
  <si>
    <t>611602R-18</t>
  </si>
  <si>
    <t xml:space="preserve">dveře dřevěné vnitřní 1křídlové  - dle spec. 19/P  včetně kování a doplňků</t>
  </si>
  <si>
    <t>1386814119</t>
  </si>
  <si>
    <t>5"nahrazují dveře 20L/P, 21/L</t>
  </si>
  <si>
    <t>" 1* byly dveře 20L navzájem prohozeny z 19/P</t>
  </si>
  <si>
    <t>766660720</t>
  </si>
  <si>
    <t>Osazení větrací mřížky s vyříznutím otvoru</t>
  </si>
  <si>
    <t>CS ÚRS 2020 01</t>
  </si>
  <si>
    <t>1473123208</t>
  </si>
  <si>
    <t>3"doplnění do dveří 30,33,32 dle požadavku hygieny</t>
  </si>
  <si>
    <t>56245607</t>
  </si>
  <si>
    <t>mřížka větrací hranatá plast se síťovinou 130x400mm - oboustranná</t>
  </si>
  <si>
    <t>-101652957</t>
  </si>
  <si>
    <t>766682111</t>
  </si>
  <si>
    <t>Montáž zárubní obložkových pro dveře jednokřídlové tl stěny do 200 mm</t>
  </si>
  <si>
    <t>-136101639</t>
  </si>
  <si>
    <t>4"dveře 39,40,41,42 - nové obložkové místo ocelových zárubní</t>
  </si>
  <si>
    <t>61182258</t>
  </si>
  <si>
    <t>zárubeň obložková pro dveře 1křídlové 60,70,80,90x197cm tl 6-20cm,dub,buk</t>
  </si>
  <si>
    <t>900043825</t>
  </si>
  <si>
    <t>OBJEKT- Změna č.21 - Okapní chodník, zpevněné plochy patřící do SO 01, vjezdová brána</t>
  </si>
  <si>
    <t>Méněpráce - Okapní chodník, zpevněné plochy patřící do SO 01, vjezdová brána</t>
  </si>
  <si>
    <t>HSV - Práce a dodávky HSV</t>
  </si>
  <si>
    <t xml:space="preserve">    5 - Komunikace pozemní</t>
  </si>
  <si>
    <t xml:space="preserve">    63 - Podlahy a podlahové konstrukce</t>
  </si>
  <si>
    <t xml:space="preserve">    8 - Trubní vedení</t>
  </si>
  <si>
    <t xml:space="preserve">    95 - Různé dokončovací konstrukce a práce pozemních staveb</t>
  </si>
  <si>
    <t xml:space="preserve">    767 - Konstrukce zámečnické</t>
  </si>
  <si>
    <t>HSV</t>
  </si>
  <si>
    <t>Práce a dodávky HSV</t>
  </si>
  <si>
    <t>Komunikace pozemní</t>
  </si>
  <si>
    <t>591211111</t>
  </si>
  <si>
    <t xml:space="preserve">Kladení dlažby z kostek drobných z kamene do lože z kameniva drceného fr.4-8  tl 50 mm</t>
  </si>
  <si>
    <t>m2</t>
  </si>
  <si>
    <t>-603187243</t>
  </si>
  <si>
    <t>-157,93"dle SOD</t>
  </si>
  <si>
    <t>2,4*15"skutečnost</t>
  </si>
  <si>
    <t>58381007</t>
  </si>
  <si>
    <t>kostka dlažební žula drobná 8/10</t>
  </si>
  <si>
    <t>8</t>
  </si>
  <si>
    <t>910573200</t>
  </si>
  <si>
    <t>66,05*0,1"pro obruby</t>
  </si>
  <si>
    <t>-115,325*1,02 'Přepočtené koeficientem množství</t>
  </si>
  <si>
    <t>63</t>
  </si>
  <si>
    <t>Podlahy a podlahové konstrukce</t>
  </si>
  <si>
    <t>637211121</t>
  </si>
  <si>
    <t>Okapový chodník z betonových dlaždic tl 40 mm kladených do písku se zalitím spár MC</t>
  </si>
  <si>
    <t>-1177109345</t>
  </si>
  <si>
    <t>Trubní vedení</t>
  </si>
  <si>
    <t>895170402</t>
  </si>
  <si>
    <t xml:space="preserve">Drenážní  šachta z PP DN 400 poklop litinový pochůzí pro zatížení 1,5 t</t>
  </si>
  <si>
    <t>-1177992620</t>
  </si>
  <si>
    <t>95</t>
  </si>
  <si>
    <t>Různé dokončovací konstrukce a práce pozemních staveb</t>
  </si>
  <si>
    <t>916131213</t>
  </si>
  <si>
    <t>Osazení silničního obrubníku betonového stojatého s boční opěrou do lože z betonu prostého</t>
  </si>
  <si>
    <t>m</t>
  </si>
  <si>
    <t>-2045369823</t>
  </si>
  <si>
    <t>59217017</t>
  </si>
  <si>
    <t>obrubník betonový chodníkový 100x10x25 cm</t>
  </si>
  <si>
    <t>-1813908880</t>
  </si>
  <si>
    <t>916331112</t>
  </si>
  <si>
    <t>Osazení zahradního obrubníku betonového do lože z betonu s boční opěrou</t>
  </si>
  <si>
    <t>1091919544</t>
  </si>
  <si>
    <t>59217001</t>
  </si>
  <si>
    <t>obrubník betonový zahradní 100 x 5 x 25 cm</t>
  </si>
  <si>
    <t>1232305898</t>
  </si>
  <si>
    <t>767</t>
  </si>
  <si>
    <t>Konstrukce zámečnické</t>
  </si>
  <si>
    <t>9</t>
  </si>
  <si>
    <t>76712-01</t>
  </si>
  <si>
    <t>Dodávka + montáž zahradní dvoukřídlé brány včetně všech prvků a povrchové úpravy - komplet dle Z06</t>
  </si>
  <si>
    <t>ks</t>
  </si>
  <si>
    <t>-481256832</t>
  </si>
  <si>
    <t>10</t>
  </si>
  <si>
    <t>76712-02</t>
  </si>
  <si>
    <t>Dodávka + montáž zahradní dvoukřídlé brány včetně všech prvků a povrchové úpravy - komplet dle Z07</t>
  </si>
  <si>
    <t>-2135577626</t>
  </si>
  <si>
    <t>Vícepráce - Okapní chodník, zpevněné plochy patřící do SO 01, vjezdová brána</t>
  </si>
  <si>
    <t xml:space="preserve">    1 - Zemní práce</t>
  </si>
  <si>
    <t xml:space="preserve">    2 - Zakládání</t>
  </si>
  <si>
    <t xml:space="preserve">    998 - Přesun hmot</t>
  </si>
  <si>
    <t xml:space="preserve">    741 - Elektroinstalace - silnoproud</t>
  </si>
  <si>
    <t>Zemní práce</t>
  </si>
  <si>
    <t>132212211</t>
  </si>
  <si>
    <t>Hloubení rýh š do 2000 mm v soudržných horninách třídy těžitelnosti I, skupiny 3 ručně</t>
  </si>
  <si>
    <t>m3</t>
  </si>
  <si>
    <t>798923017</t>
  </si>
  <si>
    <t>0,6*1*1,6+0,5*0,5*1"patky brány</t>
  </si>
  <si>
    <t>5*0,3*0,8"přívod EI</t>
  </si>
  <si>
    <t>174111101</t>
  </si>
  <si>
    <t>Zásyp jam, šachet rýh nebo kolem objektů sypaninou se zhutněním ručně</t>
  </si>
  <si>
    <t>-591239779</t>
  </si>
  <si>
    <t>Zakládání</t>
  </si>
  <si>
    <t>272313511</t>
  </si>
  <si>
    <t>Základové klenby z betonu tř. C 12/15</t>
  </si>
  <si>
    <t>903931131</t>
  </si>
  <si>
    <t>0,6*1,1*1,6+0,5*0,5*1,1"patky brány</t>
  </si>
  <si>
    <t>275351121</t>
  </si>
  <si>
    <t>Zřízení bednění základových patek</t>
  </si>
  <si>
    <t>66446140</t>
  </si>
  <si>
    <t>0,2*2*(0,6+0,6+0,5+0,5)</t>
  </si>
  <si>
    <t>275351122</t>
  </si>
  <si>
    <t>Odstranění bednění základových patek</t>
  </si>
  <si>
    <t>-1666555578</t>
  </si>
  <si>
    <t>564732111</t>
  </si>
  <si>
    <t>Podklad z vibrovaného štěrku VŠ tl 100 mm</t>
  </si>
  <si>
    <t>1482542460</t>
  </si>
  <si>
    <t>2,5*18,5"kostky</t>
  </si>
  <si>
    <t>1,86*10+4,8*14,7+7,1*2,05+5,6*1,8+0,75*12,7"mozaika</t>
  </si>
  <si>
    <t>564782111</t>
  </si>
  <si>
    <t xml:space="preserve">Podklad z vibrovaného štěrku VŠ tl 300 mm - ze stávajícího sejmutého podkladu  - tzn. bez dodávky stěrků</t>
  </si>
  <si>
    <t>-1193878867</t>
  </si>
  <si>
    <t>58343930</t>
  </si>
  <si>
    <t>kamenivo drcené hrubé frakce 16/32</t>
  </si>
  <si>
    <t>t</t>
  </si>
  <si>
    <t>357150620</t>
  </si>
  <si>
    <t>14"doplnění chybějícího kameniva - použitelného podkladu bylo méně než předpokládal projekt</t>
  </si>
  <si>
    <t>591411111</t>
  </si>
  <si>
    <t>Kladení dlažby z mozaiky jednobarevné komunikací pro pěší lože z kameniva</t>
  </si>
  <si>
    <t>-2101327184</t>
  </si>
  <si>
    <t>205-36,33-36</t>
  </si>
  <si>
    <t>58381005</t>
  </si>
  <si>
    <t>kostka dlažební mozaika žula 4/6 šedá</t>
  </si>
  <si>
    <t>132027249</t>
  </si>
  <si>
    <t>132,67*1,02</t>
  </si>
  <si>
    <t>11</t>
  </si>
  <si>
    <t>637121112</t>
  </si>
  <si>
    <t>Okapový chodník z kačírku tl 150 mm s udusáním</t>
  </si>
  <si>
    <t>1519484399</t>
  </si>
  <si>
    <t>16,5*0,75+15*0,2</t>
  </si>
  <si>
    <t>12</t>
  </si>
  <si>
    <t>894812257</t>
  </si>
  <si>
    <t>Revizní a čistící šachta z PP DN 425 poklop plastový pochůzí pro třídu zatížení A15</t>
  </si>
  <si>
    <t>-983291241</t>
  </si>
  <si>
    <t>13</t>
  </si>
  <si>
    <t>916111123</t>
  </si>
  <si>
    <t>Osazení obruby z drobných kostek s boční opěrou do lože z betonu prostého (materiál v ploše)</t>
  </si>
  <si>
    <t>214853015</t>
  </si>
  <si>
    <t>14,8+14,8+3,8+10+5,6+2,05+12,7*2"pro zpevněné plochy kolem objektu bez SO 02</t>
  </si>
  <si>
    <t>15"pro okapní chodník směrem do ulice</t>
  </si>
  <si>
    <t>14</t>
  </si>
  <si>
    <t>916241212</t>
  </si>
  <si>
    <t>Osazení obrubníku kamenného stojatého bez boční opěry do lože z betonu prostého (použit stávající obrubník)</t>
  </si>
  <si>
    <t>-824344279</t>
  </si>
  <si>
    <t>3"vedle vjezdu</t>
  </si>
  <si>
    <t>916991121</t>
  </si>
  <si>
    <t>Lože pod obrubníky, krajníky nebo obruby z dlažebních kostek z betonu prostého</t>
  </si>
  <si>
    <t>1109392135</t>
  </si>
  <si>
    <t>91,45*0,2*0,15"lože pod obruby z dlažebncíh kostek</t>
  </si>
  <si>
    <t>998</t>
  </si>
  <si>
    <t>Přesun hmot</t>
  </si>
  <si>
    <t>998017002</t>
  </si>
  <si>
    <t>Přesun hmot s omezením mechanizace pro budovy v do 12 m</t>
  </si>
  <si>
    <t>1536404488</t>
  </si>
  <si>
    <t>741</t>
  </si>
  <si>
    <t>Elektroinstalace - silnoproud</t>
  </si>
  <si>
    <t>17</t>
  </si>
  <si>
    <t>7411R</t>
  </si>
  <si>
    <t>D+M elektroinstalace k bráně - chránička, kabeláž, propojení, jištění apod.</t>
  </si>
  <si>
    <t>kpl</t>
  </si>
  <si>
    <t>-714865896</t>
  </si>
  <si>
    <t>18</t>
  </si>
  <si>
    <t>Pojezdová brána šíře 3500mm s výplní dle odkazu v = 1300mm, pozinkovaná, motor FAAC 740, maják, čidla, ovladač 5x, dojezdový sloupek, dojezd 4600mm</t>
  </si>
  <si>
    <t>-1354412043</t>
  </si>
  <si>
    <t>OBJEKT - Změna č.22 - Vnitřní plynovod</t>
  </si>
  <si>
    <t xml:space="preserve">Zpracováno dle metodiky ÚRS s maximálním zatříděním položek (popisu činností) dle Třídníku stavebních konstrukcí a prací. Položky, které databáze neobsahuje, oceněny dle brutto ceníků příslušných dodavatelů.  Jsou-li ve výkazu výměr uvedeny odkazy na firmy, názvy nebo specifická označení výrobků apod., jsou takové odkazy pouze informativní a slouží pouze pro určení technické úrovně a provozních parametrů. Z zhotoviteli umožňují v souladu s §182, zákona č. 134/2016 Sb. o veřejných zakázkách použít i jiných kvalitativně a technicky obdobných zařízení, která mají podobnou nebo minimálně stejnou kvalitu, účinnost a výkon, parametry použití, ev. hlučnost (která bezpodmínečně splňuje platné hygienické normy).   Celková množství u jednotlivých položek (kusy, metry) byla odměřena a sečtena digitálně z výkresů.    Nabídková cena musí zahrnovat nejen přípravu, dodávku, dopravu a montáž, ale i veškeré související náklady, spojené s realizací, od zadání po předání stavby do užívání, včetně nákladů na koordinaci, uvedení do provozu, dokončovací práce, údržbu do doby předání, potřebné zkoušky a atesty, odstranění závad, předání dokladů o skutečném provedení, dokladů nutných pro kolaudační řízení aj. </t>
  </si>
  <si>
    <t xml:space="preserve">    723 - Zdravotechnika - vnitřní plynovod</t>
  </si>
  <si>
    <t>HZS - Hodinové zúčtovací sazby</t>
  </si>
  <si>
    <t>VRN - Vedlejší rozpočtové náklady</t>
  </si>
  <si>
    <t xml:space="preserve">    VRN4 - Inženýrská činnost</t>
  </si>
  <si>
    <t>723</t>
  </si>
  <si>
    <t>Zdravotechnika - vnitřní plynovod</t>
  </si>
  <si>
    <t>723181022</t>
  </si>
  <si>
    <t>Potrubí měděné tvrdé spojované lisováním DN 15 ZTI</t>
  </si>
  <si>
    <t>2073728556</t>
  </si>
  <si>
    <t>723181023</t>
  </si>
  <si>
    <t>Potrubí měděné tvrdé spojované lisováním DN 20 ZTI</t>
  </si>
  <si>
    <t>-82878624</t>
  </si>
  <si>
    <t>723181024</t>
  </si>
  <si>
    <t>Potrubí měděné tvrdé spojované lisováním DN 25 ZTI</t>
  </si>
  <si>
    <t>-1376008492</t>
  </si>
  <si>
    <t>723181025</t>
  </si>
  <si>
    <t>Potrubí měděné tvrdé spojované lisováním DN 32 ZTI</t>
  </si>
  <si>
    <t>542769068</t>
  </si>
  <si>
    <t>723181R01</t>
  </si>
  <si>
    <t>Přechodka ocel/měď, DN 32/35x1,5</t>
  </si>
  <si>
    <t>1792631486</t>
  </si>
  <si>
    <t>723231162</t>
  </si>
  <si>
    <t>Kohout kulový přímý G 1/2 PN 42 do 185°C plnoprůtokový vnitřní závit těžká řada</t>
  </si>
  <si>
    <t>244410019</t>
  </si>
  <si>
    <t>723231163</t>
  </si>
  <si>
    <t>Kohout kulový přímý G 3/4 PN 42 do 185°C plnoprůtokový vnitřní závit těžká řada</t>
  </si>
  <si>
    <t>-1947172796</t>
  </si>
  <si>
    <t>723231164</t>
  </si>
  <si>
    <t>Kohout kulový přímý G 1 PN 42 do 185°C plnoprůtokový vnitřní závit těžká řada</t>
  </si>
  <si>
    <t>1574104918</t>
  </si>
  <si>
    <t>998723102</t>
  </si>
  <si>
    <t>Přesun hmot tonážní pro vnitřní plynovod v objektech v do 12 m</t>
  </si>
  <si>
    <t>-1431840530</t>
  </si>
  <si>
    <t>998723181</t>
  </si>
  <si>
    <t>Příplatek k přesunu hmot tonážní 723 prováděný bez použití mechanizace</t>
  </si>
  <si>
    <t>-540934010</t>
  </si>
  <si>
    <t>HZS</t>
  </si>
  <si>
    <t>Hodinové zúčtovací sazby</t>
  </si>
  <si>
    <t>HZS2491</t>
  </si>
  <si>
    <t>Hodinová zúčtovací sazba dělník zednických výpomocí</t>
  </si>
  <si>
    <t>hod</t>
  </si>
  <si>
    <t>512</t>
  </si>
  <si>
    <t>-1793171500</t>
  </si>
  <si>
    <t>VRN</t>
  </si>
  <si>
    <t>Vedlejší rozpočtové náklady</t>
  </si>
  <si>
    <t>VRN4</t>
  </si>
  <si>
    <t>Inženýrská činnost</t>
  </si>
  <si>
    <t>043114R20</t>
  </si>
  <si>
    <t>Uzemňovací propojení potrubních rozvodů</t>
  </si>
  <si>
    <t>soubor</t>
  </si>
  <si>
    <t>-2034046024</t>
  </si>
  <si>
    <t>043114R26</t>
  </si>
  <si>
    <t>Revize plynoinstalací a revizní kniha plynovodu</t>
  </si>
  <si>
    <t>-1273233482</t>
  </si>
  <si>
    <t>OBJEKT- Změna č.23 - Posuvná mobílní příčka, vnitřní žaluzie</t>
  </si>
  <si>
    <t>Méněpráce - Posuvná mobilní příčka, žaluzie</t>
  </si>
  <si>
    <t xml:space="preserve">    786 - Dokončovací práce - čalounické úpravy</t>
  </si>
  <si>
    <t>786</t>
  </si>
  <si>
    <t>Dokončovací práce - čalounické úpravy</t>
  </si>
  <si>
    <t>786626111</t>
  </si>
  <si>
    <t xml:space="preserve">Montáž lamelové žaluzie vnitřní </t>
  </si>
  <si>
    <t>-837275936</t>
  </si>
  <si>
    <t>1,2*1,5*3+1,2*1,5*3+0,9*1,5*3+0,9*1,2*2+2,465*2,35+1,48*1,2*2+1,2*1,5*4+0,9*1,2*2+0,9*1,5*3+1,2*1,5*4+0,95*1,25*1+0,95*1,2*2</t>
  </si>
  <si>
    <t>0,8*0,9*7+0,8*0,75*6+0,6*0,6+0,8*0,95</t>
  </si>
  <si>
    <t>-60,192"dle SOD</t>
  </si>
  <si>
    <t>1,85*2,2+1,6*2,2+0,85*2,15*2+0,975*1,35+1,85*0,85+0,75*1,35"skutečnost v AL výplních</t>
  </si>
  <si>
    <t>553462000</t>
  </si>
  <si>
    <t>AL žaluzie horizontální interiérové, bílé - dle PD</t>
  </si>
  <si>
    <t>1053171631</t>
  </si>
  <si>
    <t>-45,046*1,1 "Přepočtené koeficientem množství</t>
  </si>
  <si>
    <t>78668100R</t>
  </si>
  <si>
    <t>Dodávka + Montáž posuvné mobilní příčky včetně pojezdu komplet dle ozn.E01</t>
  </si>
  <si>
    <t>-428316223</t>
  </si>
  <si>
    <t>998786102</t>
  </si>
  <si>
    <t>Přesun hmot tonážní pro čalounické úpravy v objektech v do 12 m</t>
  </si>
  <si>
    <t>2099480677</t>
  </si>
  <si>
    <t>998786181</t>
  </si>
  <si>
    <t>Příplatek k přesunu hmot tonážní 786 prováděný bez použití mechanizace</t>
  </si>
  <si>
    <t>-1411513117</t>
  </si>
  <si>
    <t>Vícepráce - Posuvná mobilní příčka, žaluzie</t>
  </si>
  <si>
    <t>Dodávka + Montáž posuvné mobilní příčky skleněné otevíravé dle požadavku objednatele</t>
  </si>
  <si>
    <t>4,24*2,35</t>
  </si>
  <si>
    <t>OBJEKT- Změna č.24 - Vnitřní schodiště z 1NP do podkroví včetně zábradlí, přechodové lišty</t>
  </si>
  <si>
    <t>Méněpráce - Vnitřní schodiště z 1NP do podkroví včetně zábradlí, přechodové lišty</t>
  </si>
  <si>
    <t xml:space="preserve">    62 - Úprava povrchů vnějších</t>
  </si>
  <si>
    <t xml:space="preserve">    772 - Podlahy z kamene</t>
  </si>
  <si>
    <t xml:space="preserve">    775 - Podlahy skládané</t>
  </si>
  <si>
    <t xml:space="preserve">    776 - Podlahy povlakové</t>
  </si>
  <si>
    <t xml:space="preserve">    783 - Dokončovací práce - nátěry</t>
  </si>
  <si>
    <t>62</t>
  </si>
  <si>
    <t>Úprava povrchů vnějších</t>
  </si>
  <si>
    <t>629995213</t>
  </si>
  <si>
    <t>Očištění vnějších ploch otryskáním nesušeným křemičitým pískem kamenného tvrdého povrchu</t>
  </si>
  <si>
    <t>376337606</t>
  </si>
  <si>
    <t>-32,62"dle SOD</t>
  </si>
  <si>
    <t>Mezisoučet"dle SOD</t>
  </si>
  <si>
    <t>1,4*1,9+1,4*1,3"schody vstupu</t>
  </si>
  <si>
    <t>4,2*1,2+1,25*1,2+1,2*3"schody do 2NP</t>
  </si>
  <si>
    <t>4,2*1,2+1,25*1,2+1,2*3"schody do podkroví</t>
  </si>
  <si>
    <t>Mezisoučet"provedeno</t>
  </si>
  <si>
    <t>629995223</t>
  </si>
  <si>
    <t>Příplatek k cenám očištění vnějších ploch otryskáním za práci ve stísněném nebo uzavřeném prostoru</t>
  </si>
  <si>
    <t>1709748626</t>
  </si>
  <si>
    <t>772</t>
  </si>
  <si>
    <t>Podlahy z kamene</t>
  </si>
  <si>
    <t>772991422</t>
  </si>
  <si>
    <t>Impregnační nátěr nově položených kamenných dlažeb včetně základní čištění dvouvrstvý</t>
  </si>
  <si>
    <t>743313507</t>
  </si>
  <si>
    <t>(1,2*4,2+1,2*2,35)"schody z 1PP</t>
  </si>
  <si>
    <t>Součet"schodiště objektu</t>
  </si>
  <si>
    <t>998772102</t>
  </si>
  <si>
    <t>Přesun hmot tonážní pro podlahy z kamene v objektech v do 12 m</t>
  </si>
  <si>
    <t>-1716750531</t>
  </si>
  <si>
    <t>775</t>
  </si>
  <si>
    <t>Podlahy skládané</t>
  </si>
  <si>
    <t>775429121</t>
  </si>
  <si>
    <t>Montáž podlahové lišty přechodové připevněné vruty</t>
  </si>
  <si>
    <t>-733306319</t>
  </si>
  <si>
    <t>0,9*6"1PP</t>
  </si>
  <si>
    <t>0,8*7"1NP</t>
  </si>
  <si>
    <t>0,8*8"2NP</t>
  </si>
  <si>
    <t>-17,4"SOD</t>
  </si>
  <si>
    <t>6*0,8" skutečnost</t>
  </si>
  <si>
    <t>553431180</t>
  </si>
  <si>
    <t>hliníkový přechodový profil Multifloor 40 bronz</t>
  </si>
  <si>
    <t>-1906809189</t>
  </si>
  <si>
    <t>-12,6*1,1 "Přepočtené koeficientem množství</t>
  </si>
  <si>
    <t>998775102</t>
  </si>
  <si>
    <t>Přesun hmot tonážní pro podlahy dřevěné v objektech v do 12 m</t>
  </si>
  <si>
    <t>748905097</t>
  </si>
  <si>
    <t>998775181</t>
  </si>
  <si>
    <t>Příplatek k přesunu hmot tonážní 775 prováděný bez použití mechanizace</t>
  </si>
  <si>
    <t>-1924364921</t>
  </si>
  <si>
    <t>776</t>
  </si>
  <si>
    <t>Podlahy povlakové</t>
  </si>
  <si>
    <t>776121211</t>
  </si>
  <si>
    <t>Penetrace schodišťových stupnic š do 300 mm</t>
  </si>
  <si>
    <t>1792310799</t>
  </si>
  <si>
    <t>776121221</t>
  </si>
  <si>
    <t>Penetrace schodišťových podstupnic v do 200 mm</t>
  </si>
  <si>
    <t>-2003520497</t>
  </si>
  <si>
    <t>776142121</t>
  </si>
  <si>
    <t>Vyrovnání schodišťových stupnic š přes 300 samonivelační stěrkou min pevnosti 35 MPa tl 3 mm</t>
  </si>
  <si>
    <t>2062057570</t>
  </si>
  <si>
    <t>776143111</t>
  </si>
  <si>
    <t xml:space="preserve">Tmelení schodišťových podstupnic v do 200 mm stěrkou  tl 3 mm</t>
  </si>
  <si>
    <t>429821911</t>
  </si>
  <si>
    <t>776321111</t>
  </si>
  <si>
    <t>Montáž podlahovin z PVC na stupnice šířky do 300 mm</t>
  </si>
  <si>
    <t>129909418</t>
  </si>
  <si>
    <t>776341121</t>
  </si>
  <si>
    <t>Montáž podlahovin ze sametového vinylu na podstupnice výšky do 200 mm</t>
  </si>
  <si>
    <t>1979510145</t>
  </si>
  <si>
    <t>284110500</t>
  </si>
  <si>
    <t>díl. vinylové tl.2,0 mm,nášlap.vrstva 0,40 mm,úpr.PUR, tř.zátěže 23/32/41,otlak 0,05mm,R10,tř.otěru T,Bfl S1,bez ftalátů</t>
  </si>
  <si>
    <t>40178446</t>
  </si>
  <si>
    <t>776411121</t>
  </si>
  <si>
    <t>Montáž schodišťových soklíků výšky do 60 mm</t>
  </si>
  <si>
    <t>1508517803</t>
  </si>
  <si>
    <t>284110030</t>
  </si>
  <si>
    <t>lišta speciální soklová PVC 10271, 30 x 30 mm role 50 m</t>
  </si>
  <si>
    <t>2480283</t>
  </si>
  <si>
    <t>776431111</t>
  </si>
  <si>
    <t>Montáž schodišťových hran lepených</t>
  </si>
  <si>
    <t>1970483193</t>
  </si>
  <si>
    <t>19</t>
  </si>
  <si>
    <t>283421600</t>
  </si>
  <si>
    <t xml:space="preserve">hrana schodová z PVC TEK  30/35/3 mm  č. 19 392</t>
  </si>
  <si>
    <t>-506308286</t>
  </si>
  <si>
    <t>20</t>
  </si>
  <si>
    <t>998776102</t>
  </si>
  <si>
    <t>Přesun hmot tonážní pro podlahy povlakové v objektech v do 12 m</t>
  </si>
  <si>
    <t>960258946</t>
  </si>
  <si>
    <t>998776181</t>
  </si>
  <si>
    <t>Příplatek k přesunu hmot tonážní 776 prováděný bez použití mechanizace</t>
  </si>
  <si>
    <t>-1403031059</t>
  </si>
  <si>
    <t>783</t>
  </si>
  <si>
    <t>Dokončovací práce - nátěry</t>
  </si>
  <si>
    <t>22</t>
  </si>
  <si>
    <t>783301313</t>
  </si>
  <si>
    <t>Odmaštění zámečnických konstrukcí ředidlovým odmašťovačem</t>
  </si>
  <si>
    <t>639536261</t>
  </si>
  <si>
    <t>23</t>
  </si>
  <si>
    <t>783306809</t>
  </si>
  <si>
    <t>Odstranění nátěru ze zámečnických konstrukcí okartáčováním</t>
  </si>
  <si>
    <t>-1445359497</t>
  </si>
  <si>
    <t>24</t>
  </si>
  <si>
    <t>783314203</t>
  </si>
  <si>
    <t>Základní antikorozní jednonásobný syntetický samozákladující nátěr zámečnických konstrukcí</t>
  </si>
  <si>
    <t>1803950868</t>
  </si>
  <si>
    <t>25</t>
  </si>
  <si>
    <t>783315103</t>
  </si>
  <si>
    <t xml:space="preserve">Mezinátěr jednonásobný syntetický  samozákladující zámečnických konstrukcí</t>
  </si>
  <si>
    <t>-758442361</t>
  </si>
  <si>
    <t>26</t>
  </si>
  <si>
    <t>783317101</t>
  </si>
  <si>
    <t>Krycí jednonásobný syntetický standardní nátěr zámečnických konstrukcí</t>
  </si>
  <si>
    <t>2048694018</t>
  </si>
  <si>
    <t>Vícepráce - Vnitřní schodiště z 1NP do podkroví včetně zábradlí, přechodové lišty</t>
  </si>
  <si>
    <t xml:space="preserve">    9 - Ostatní konstrukce a práce, bourání</t>
  </si>
  <si>
    <t xml:space="preserve">    777 - Podlahy lité</t>
  </si>
  <si>
    <t xml:space="preserve">    789 - Povrchové úpravy ocelových konstrukcí a technologických zařízení</t>
  </si>
  <si>
    <t>Ostatní konstrukce a práce, bourání</t>
  </si>
  <si>
    <t>985312131</t>
  </si>
  <si>
    <t>Stěrka k vyrovnání betonových ploch rubu kleneb a podlah tl 2 mm</t>
  </si>
  <si>
    <t>-947299262</t>
  </si>
  <si>
    <t>1,3*3,105+1,3*3"podstupnice</t>
  </si>
  <si>
    <t>3*0,25*2"boky schodiště</t>
  </si>
  <si>
    <t>985312192</t>
  </si>
  <si>
    <t>Příplatek ke stěrce pro vyrovnání betonových ploch za plochu do 10 m2 jednotlivě</t>
  </si>
  <si>
    <t>901673066</t>
  </si>
  <si>
    <t>985323111</t>
  </si>
  <si>
    <t>Spojovací můstek reprofilovaného betonu na cementové bázi tl 1 mm</t>
  </si>
  <si>
    <t>-1311724166</t>
  </si>
  <si>
    <t>985324211</t>
  </si>
  <si>
    <t>Ochranný akrylátový nátěr betonu dvojnásobný s impregnací (OS-B)</t>
  </si>
  <si>
    <t>-417160681</t>
  </si>
  <si>
    <t>985324912</t>
  </si>
  <si>
    <t>Příplatek k cenám ochranných nátěrů betonu za plochu do 10 m2 jednotlivě</t>
  </si>
  <si>
    <t>1324592995</t>
  </si>
  <si>
    <t>766211500R1</t>
  </si>
  <si>
    <t>Dodávka+Montáž nové dřevěné madlo z 1PP do 1NP - komplet včetně lakování, nátěru a kotevních prvků</t>
  </si>
  <si>
    <t>-281347304</t>
  </si>
  <si>
    <t>1,3+3</t>
  </si>
  <si>
    <t>7662115R</t>
  </si>
  <si>
    <t xml:space="preserve">Montáž stávajícího točitého a profilovaného madla včetně úpravy (zbroušení, kitování, broušení, lazura, broušení, lazura, broušení, lakování) </t>
  </si>
  <si>
    <t>-778747964</t>
  </si>
  <si>
    <t>767161844</t>
  </si>
  <si>
    <t>Demontáž zábradlí schodišťového nerozebíratelného hmotnosti 1m zábradlí přes 20 kg k dalšímu použítí</t>
  </si>
  <si>
    <t>-245268588</t>
  </si>
  <si>
    <t>3,5+3,5+2</t>
  </si>
  <si>
    <t>767161844R</t>
  </si>
  <si>
    <t>Příplatek za rozpouštění epoxidu pro demontáž výplně zábradlí ze schodů</t>
  </si>
  <si>
    <t>-117407063</t>
  </si>
  <si>
    <t>767161844R1</t>
  </si>
  <si>
    <t>Příplatek za zahrřívání litinových zábradlí pro demontáž</t>
  </si>
  <si>
    <t>1140854449</t>
  </si>
  <si>
    <t>767161851</t>
  </si>
  <si>
    <t>Demontáž madel schodišťových do suti</t>
  </si>
  <si>
    <t>-553392917</t>
  </si>
  <si>
    <t>3,5+3,5+2" na ocelovém zábradlí</t>
  </si>
  <si>
    <t>3"na dřevěném - horní podesta</t>
  </si>
  <si>
    <t>7672205R</t>
  </si>
  <si>
    <t>Zpětná montáž zábradlí z litinových dílců do epoxidového lepidla</t>
  </si>
  <si>
    <t>296916299</t>
  </si>
  <si>
    <t>777</t>
  </si>
  <si>
    <t>Podlahy lité</t>
  </si>
  <si>
    <t>777131203</t>
  </si>
  <si>
    <t>Penetrační epoxidový nátěr schodiště na vlhký nebo nenasákavý podklad</t>
  </si>
  <si>
    <t>-1994906752</t>
  </si>
  <si>
    <t>4,2*1,3+4,2*1,3+1,5*1,5/2"stupnice</t>
  </si>
  <si>
    <t>777131223</t>
  </si>
  <si>
    <t>Prosyp penetračních nátěrů podkladu schodiště pískem v množství přes 0,5 do 1,0 kg/m2</t>
  </si>
  <si>
    <t>-1922517687</t>
  </si>
  <si>
    <t>777611221</t>
  </si>
  <si>
    <t>Krycí epoxidový průmyslový nátěr schodišťových stupňů</t>
  </si>
  <si>
    <t>442792992</t>
  </si>
  <si>
    <t>777612209</t>
  </si>
  <si>
    <t>Uzavírací epoxidový protiskluzný nátěr schodišťových stupňů</t>
  </si>
  <si>
    <t>1673009613</t>
  </si>
  <si>
    <t>783-1</t>
  </si>
  <si>
    <t xml:space="preserve">Dodávka + montáž - zbroušení, kitování, zbroušení, nátěr - čel podest </t>
  </si>
  <si>
    <t>918858687</t>
  </si>
  <si>
    <t>783306807</t>
  </si>
  <si>
    <t>Odstranění nátěru ze zámečnických konstrukcí odstraňovačem nátěrů</t>
  </si>
  <si>
    <t>-599209866</t>
  </si>
  <si>
    <t>(3,5+3,5+2)*1*3</t>
  </si>
  <si>
    <t xml:space="preserve">-12"dle SOD </t>
  </si>
  <si>
    <t>27"dle skutečnosti</t>
  </si>
  <si>
    <t>12*0</t>
  </si>
  <si>
    <t>783823183</t>
  </si>
  <si>
    <t>Penetrační silikátový nátěr omítek stupně členitosti 5 - sokl schodiště</t>
  </si>
  <si>
    <t>1410908713</t>
  </si>
  <si>
    <t>(1,3+4,2+1,3+1,3+2,5+4,2)*0,2</t>
  </si>
  <si>
    <t>783827483</t>
  </si>
  <si>
    <t>Krycí dvojnásobný silikátový nátěr omítek stupně členitosti 5 - sokl schodiště</t>
  </si>
  <si>
    <t>-911170635</t>
  </si>
  <si>
    <t>789</t>
  </si>
  <si>
    <t>Povrchové úpravy ocelových konstrukcí a technologických zařízení</t>
  </si>
  <si>
    <t>789212512</t>
  </si>
  <si>
    <t>Otryskání abrazivem ze strusky zařízení členitých stupeň zarezavění A stupeň přípravy Sa 2 1/2</t>
  </si>
  <si>
    <t>791773258</t>
  </si>
  <si>
    <t>OBJEKT- Změna č.25 - Obložení venkovní terasy CETRIS</t>
  </si>
  <si>
    <t>Vícepráce - Obložení venkovní terasy CETRIS</t>
  </si>
  <si>
    <t>766423341</t>
  </si>
  <si>
    <t>Montáž obložení podhledů členitých panely aglomerovanými do 0,60 m2</t>
  </si>
  <si>
    <t>1184622838</t>
  </si>
  <si>
    <t>0,25*(11+8+4,3+2,8+3+3)*0"okraj terasy a schodiště dle det. B</t>
  </si>
  <si>
    <t>-8,025"dle SOD</t>
  </si>
  <si>
    <t>27"skutečnost</t>
  </si>
  <si>
    <t>59590767</t>
  </si>
  <si>
    <t>deska cementotřísková fasádní hladká finální vrstva lasura tl 12mm</t>
  </si>
  <si>
    <t>-1719878860</t>
  </si>
  <si>
    <t>18,975*1,1 "Přepočtené koeficientem množství</t>
  </si>
  <si>
    <t>998766102</t>
  </si>
  <si>
    <t>Přesun hmot tonážní pro konstrukce truhlářské v objektech v do 12 m</t>
  </si>
  <si>
    <t>1333092783</t>
  </si>
  <si>
    <t>998766181</t>
  </si>
  <si>
    <t>Příplatek k přesunu hmot tonážní 766 prováděný bez použití mechanizace</t>
  </si>
  <si>
    <t>-413739012</t>
  </si>
  <si>
    <t>767995112</t>
  </si>
  <si>
    <t>Montáž atypických zámečnických konstrukcí hmotnosti do 10 kg</t>
  </si>
  <si>
    <t>kg</t>
  </si>
  <si>
    <t>1110762879</t>
  </si>
  <si>
    <t>(0,3*0,15+0,15*0,15+0,1*0,2)*0,008*7850*1,05*38*0</t>
  </si>
  <si>
    <t>-219,251"dle SOD</t>
  </si>
  <si>
    <t>431"skutečnost</t>
  </si>
  <si>
    <t>1361122R</t>
  </si>
  <si>
    <t>Dodávka kotvení cementotřískové desky dle ozn.Z08,Z09 - včetně žárového zinku</t>
  </si>
  <si>
    <t>-2027746823</t>
  </si>
  <si>
    <t>211,749*1,05 "Přepočtené koeficientem množství</t>
  </si>
  <si>
    <t>OBJEKT- Změna č.26 - Elektroinstalace</t>
  </si>
  <si>
    <t>Méněpráce - Elektroinstalace</t>
  </si>
  <si>
    <t>D2 - 2 - Materiál elektromontážní</t>
  </si>
  <si>
    <t>D4 - 4 - Elektromontáže</t>
  </si>
  <si>
    <t>D6 - 6 - Ostatní náklady</t>
  </si>
  <si>
    <t>D2</t>
  </si>
  <si>
    <t>2 - Materiál elektromontážní</t>
  </si>
  <si>
    <t>420111</t>
  </si>
  <si>
    <t>zásuvka 2násobná 16A/250V Classic 5512-2249</t>
  </si>
  <si>
    <t>520718601</t>
  </si>
  <si>
    <t>-120,65"dle SOD</t>
  </si>
  <si>
    <t>105*0,95"dle skutečnosti</t>
  </si>
  <si>
    <t>452212</t>
  </si>
  <si>
    <t>tlač.ovladač 3553-91289B1/10A s doutnavkou</t>
  </si>
  <si>
    <t>1623846604</t>
  </si>
  <si>
    <t>-57,95"dle SOD</t>
  </si>
  <si>
    <t>37*0,95"dle SOD</t>
  </si>
  <si>
    <t>513362</t>
  </si>
  <si>
    <t>svítidlo zář.grifon-T5-D/I-139-DL-EP,1x39W,IP20</t>
  </si>
  <si>
    <t>1309673880</t>
  </si>
  <si>
    <t>-130,15"SOD</t>
  </si>
  <si>
    <t>91*0,95"skutečnost</t>
  </si>
  <si>
    <t>592122</t>
  </si>
  <si>
    <t>zářivka T5</t>
  </si>
  <si>
    <t>-438594344</t>
  </si>
  <si>
    <t>513311</t>
  </si>
  <si>
    <t>svítidlo zářivkové 18W,230V,sezásuvkou a vypínačem</t>
  </si>
  <si>
    <t>2147265151</t>
  </si>
  <si>
    <t>-6,65</t>
  </si>
  <si>
    <t>551111</t>
  </si>
  <si>
    <t>nouzové svítidlo IRIS-P-led-Em,dočasné-3hod.IP20</t>
  </si>
  <si>
    <t>543075771</t>
  </si>
  <si>
    <t>-60,8"dle SOD</t>
  </si>
  <si>
    <t>48*0,95"dle skutečnosti</t>
  </si>
  <si>
    <t>551111.1</t>
  </si>
  <si>
    <t>nouzové svítidlo LED ViktorW131/LED/EM-300</t>
  </si>
  <si>
    <t>1435846529</t>
  </si>
  <si>
    <t>-5,7"dle SOD</t>
  </si>
  <si>
    <t>D4</t>
  </si>
  <si>
    <t>4 - Elektromontáže</t>
  </si>
  <si>
    <t>210111012</t>
  </si>
  <si>
    <t>zásuvka domovní zapuštěná vč.zapojení průběžně</t>
  </si>
  <si>
    <t>1912189681</t>
  </si>
  <si>
    <t>210201001</t>
  </si>
  <si>
    <t>svítidlo zářivkové bytové stropní/1 zdroj</t>
  </si>
  <si>
    <t>451067077</t>
  </si>
  <si>
    <t>261552219</t>
  </si>
  <si>
    <t>210200045</t>
  </si>
  <si>
    <t>svítidlo orientační</t>
  </si>
  <si>
    <t>1956351245</t>
  </si>
  <si>
    <t>210200045.1</t>
  </si>
  <si>
    <t>svítidlo LED orientační</t>
  </si>
  <si>
    <t>1042075789</t>
  </si>
  <si>
    <t>D6</t>
  </si>
  <si>
    <t>6 - Ostatní náklady</t>
  </si>
  <si>
    <t>219003511</t>
  </si>
  <si>
    <t>omítka na stropě/jednotl.plocha do 0,09m2/vč.malty</t>
  </si>
  <si>
    <t>-298106937</t>
  </si>
  <si>
    <t>-475"dle SOD</t>
  </si>
  <si>
    <t>196"skutečnost</t>
  </si>
  <si>
    <t>Vícepráce - Elektroinstalace</t>
  </si>
  <si>
    <t>410021.1</t>
  </si>
  <si>
    <t>přepínač 10A/250V řaz.1</t>
  </si>
  <si>
    <t>-426142812</t>
  </si>
  <si>
    <t>36*0,95</t>
  </si>
  <si>
    <t>410021</t>
  </si>
  <si>
    <t>přepínač 10A/250Vstř sériový 3553-05289 řaz.5</t>
  </si>
  <si>
    <t>871773206</t>
  </si>
  <si>
    <t>-0,95"SOD</t>
  </si>
  <si>
    <t>7*0,95"skutečnost</t>
  </si>
  <si>
    <t>420111.1</t>
  </si>
  <si>
    <t>zásuvka jednoduchá</t>
  </si>
  <si>
    <t>-251036154</t>
  </si>
  <si>
    <t>92*0,95</t>
  </si>
  <si>
    <t>452212.1</t>
  </si>
  <si>
    <t>tlač.ovladač bezdrátové set</t>
  </si>
  <si>
    <t>-1886587048</t>
  </si>
  <si>
    <t>13*0,95</t>
  </si>
  <si>
    <t>452212.2</t>
  </si>
  <si>
    <t>čidlo pohybu 230V/10A</t>
  </si>
  <si>
    <t>-1240590827</t>
  </si>
  <si>
    <t>2*0,95</t>
  </si>
  <si>
    <t>513313</t>
  </si>
  <si>
    <t>svítidlo s mikrovlnným poh.čidlem Wictor W141-B1</t>
  </si>
  <si>
    <t>-1996893449</t>
  </si>
  <si>
    <t>-44,65"dle SOD</t>
  </si>
  <si>
    <t>49*0,95"skutečnost</t>
  </si>
  <si>
    <t>900011</t>
  </si>
  <si>
    <t>led žárovka led.e27/230V,teple bílá 12W</t>
  </si>
  <si>
    <t>-1674579076</t>
  </si>
  <si>
    <t>5133131</t>
  </si>
  <si>
    <t>Svítidlo přisazené hranaté malé LED 18W</t>
  </si>
  <si>
    <t>-108644046</t>
  </si>
  <si>
    <t>7*0,95</t>
  </si>
  <si>
    <t>5133132</t>
  </si>
  <si>
    <t>Svítidlo přisazené hranaté velké LED 25W</t>
  </si>
  <si>
    <t>1236764630</t>
  </si>
  <si>
    <t>5133133</t>
  </si>
  <si>
    <t>Svítidlo přisazené hranaté velké šedé LED 30W</t>
  </si>
  <si>
    <t>1717997253</t>
  </si>
  <si>
    <t>8*0,95</t>
  </si>
  <si>
    <t>5133134</t>
  </si>
  <si>
    <t>Svítidlo LED přisazené válec</t>
  </si>
  <si>
    <t>859860723</t>
  </si>
  <si>
    <t>5133135</t>
  </si>
  <si>
    <t>Venkovní nástěnné svítidlo LED</t>
  </si>
  <si>
    <t>-1263957813</t>
  </si>
  <si>
    <t>10*0,95</t>
  </si>
  <si>
    <t>5133136</t>
  </si>
  <si>
    <t xml:space="preserve">Venkovní nástěnné orientační  LED 9W</t>
  </si>
  <si>
    <t>227008995</t>
  </si>
  <si>
    <t>5133137</t>
  </si>
  <si>
    <t>Svítidlo vestavné LED 600*600</t>
  </si>
  <si>
    <t>745500053</t>
  </si>
  <si>
    <t>12*0,95</t>
  </si>
  <si>
    <t>5133138</t>
  </si>
  <si>
    <t>Svítidlo přisazené LED 600*600</t>
  </si>
  <si>
    <t>1772891252</t>
  </si>
  <si>
    <t>4*0,95</t>
  </si>
  <si>
    <t>5133139</t>
  </si>
  <si>
    <t>Svítidlo pod linku</t>
  </si>
  <si>
    <t>1465222329</t>
  </si>
  <si>
    <t>5133139.1</t>
  </si>
  <si>
    <t>Svítidla průmyslová 2*36W</t>
  </si>
  <si>
    <t>-1189099361</t>
  </si>
  <si>
    <t>5133139.2</t>
  </si>
  <si>
    <t>LED rampa (celé ramenop)</t>
  </si>
  <si>
    <t>1505948966</t>
  </si>
  <si>
    <t>3*4*0,95</t>
  </si>
  <si>
    <t>5133139.3</t>
  </si>
  <si>
    <t>Svítidlo - lustr do mč.104 - salonek</t>
  </si>
  <si>
    <t>1253082889</t>
  </si>
  <si>
    <t>1*0,95</t>
  </si>
  <si>
    <t>5133139.4</t>
  </si>
  <si>
    <t>Svítidlo - vstup do sálu</t>
  </si>
  <si>
    <t>-1642703092</t>
  </si>
  <si>
    <t>410021.11</t>
  </si>
  <si>
    <t>-1356939087</t>
  </si>
  <si>
    <t>210110043</t>
  </si>
  <si>
    <t>přepínač zapuštěný vč.zapojení sériový/řazení 5-5A</t>
  </si>
  <si>
    <t>-748865458</t>
  </si>
  <si>
    <t>420111.11</t>
  </si>
  <si>
    <t>228742214</t>
  </si>
  <si>
    <t>452212.11</t>
  </si>
  <si>
    <t>1483058775</t>
  </si>
  <si>
    <t>452212.21</t>
  </si>
  <si>
    <t>1653903675</t>
  </si>
  <si>
    <t>210201001.1</t>
  </si>
  <si>
    <t>svítidlo led</t>
  </si>
  <si>
    <t>435299985</t>
  </si>
  <si>
    <t>(49+7+7+8+2+10+8+12+4+4+2+12+2)*0,95"skutečnost</t>
  </si>
  <si>
    <t xml:space="preserve">OBJEKT- Změna č.27 - Ostatní - kamenný sokl, komínová lávka apod. </t>
  </si>
  <si>
    <t>Méněpráce - Ostatní - kamenný sokl, komínová lávka apod.</t>
  </si>
  <si>
    <t xml:space="preserve">    4 - Vodorovné konstrukce</t>
  </si>
  <si>
    <t xml:space="preserve">    98 - Demolice a sanace</t>
  </si>
  <si>
    <t>Vodorovné konstrukce</t>
  </si>
  <si>
    <t>434191452</t>
  </si>
  <si>
    <t>Osazení schodišťových stupňů kamenných pemrlovaných oboustranně do otvorů se zazděním</t>
  </si>
  <si>
    <t>75168451</t>
  </si>
  <si>
    <t>-3*1,4"SOD</t>
  </si>
  <si>
    <t>2,9"skutečnost</t>
  </si>
  <si>
    <t>583880240</t>
  </si>
  <si>
    <t>stupeň schodišťový žulový snímaný s drážkou 150x300x1000 mm výžlabková podstupnice- pemrlovaný</t>
  </si>
  <si>
    <t>993241220</t>
  </si>
  <si>
    <t>CS ÚRS 2018 02</t>
  </si>
  <si>
    <t>348530180</t>
  </si>
  <si>
    <t>98</t>
  </si>
  <si>
    <t>Demolice a sanace</t>
  </si>
  <si>
    <t>985231112</t>
  </si>
  <si>
    <t>Spárování zdiva aktivovanou maltou spára hl do 40 mm dl do 12 m/m2</t>
  </si>
  <si>
    <t>1353340651</t>
  </si>
  <si>
    <t>844738392</t>
  </si>
  <si>
    <t>766-08</t>
  </si>
  <si>
    <t>Dodávka + montáž vestavěné skříně - komplet dle specifikace T.08</t>
  </si>
  <si>
    <t>1890082568</t>
  </si>
  <si>
    <t>767531111</t>
  </si>
  <si>
    <t>Montáž vstupních kovových nebo plastových rohoží čistících zón</t>
  </si>
  <si>
    <t>265547469</t>
  </si>
  <si>
    <t>697520010</t>
  </si>
  <si>
    <t>rohož vstupní TOPWELL provedení hliník standard 27 mm</t>
  </si>
  <si>
    <t>1847476331</t>
  </si>
  <si>
    <t>767531121</t>
  </si>
  <si>
    <t>Osazení zapuštěného rámu z L profilů k čistícím rohožím</t>
  </si>
  <si>
    <t>294564029</t>
  </si>
  <si>
    <t>697521600</t>
  </si>
  <si>
    <t>rám pro zapuštění, profil L - 30/30, 25/25, 20/30, 15/30 - Al</t>
  </si>
  <si>
    <t>1193408000</t>
  </si>
  <si>
    <t>767851104</t>
  </si>
  <si>
    <t>Montáž lávek komínových - kompletní celé lávky</t>
  </si>
  <si>
    <t>761291338</t>
  </si>
  <si>
    <t>5534184R</t>
  </si>
  <si>
    <t xml:space="preserve">Komínová lávka  - komplet dle ozn. E09</t>
  </si>
  <si>
    <t>-77173514</t>
  </si>
  <si>
    <t>5534184R1</t>
  </si>
  <si>
    <t xml:space="preserve">Komínová lávka  - komplet dle ozn. E08</t>
  </si>
  <si>
    <t>2145370763</t>
  </si>
  <si>
    <t>78382665R</t>
  </si>
  <si>
    <t>Hydrofobizační transparentní nátěr kamenného zdiva</t>
  </si>
  <si>
    <t>-321355569</t>
  </si>
  <si>
    <t>Vícepráce - Ostatní - kamenný sokl, komínová lávka apod.</t>
  </si>
  <si>
    <t>985131111</t>
  </si>
  <si>
    <t>Očištění ploch stěn tlakovou vodou</t>
  </si>
  <si>
    <t>-1827105740</t>
  </si>
  <si>
    <t>985131311</t>
  </si>
  <si>
    <t>Ruční dočištění ploch stěn, rubu kleneb a podlah ocelových kartáči</t>
  </si>
  <si>
    <t>-1725185333</t>
  </si>
  <si>
    <t>766-08R</t>
  </si>
  <si>
    <t xml:space="preserve">Dodávka + montáž  AL rolety včetně schránky, bílá, zámek v dolní liště, 150*207</t>
  </si>
  <si>
    <t>1"místo truhlářského výrobku T08</t>
  </si>
  <si>
    <t>783201201</t>
  </si>
  <si>
    <t>Obroušení tesařských konstrukcí před provedením nátěru</t>
  </si>
  <si>
    <t>-333979467</t>
  </si>
  <si>
    <t>4,2*(0,3*2+0,05*2)"komínová lávka</t>
  </si>
  <si>
    <t>783213121</t>
  </si>
  <si>
    <t>Napouštěcí dvojnásobný syntetický biocidní nátěr tesařských konstrukcí zabudovaných do konstrukce</t>
  </si>
  <si>
    <t>-1134316765</t>
  </si>
  <si>
    <t>783217101</t>
  </si>
  <si>
    <t>Krycí jednonásobný syntetický nátěr tesařských konstrukcí</t>
  </si>
  <si>
    <t>1150511772</t>
  </si>
  <si>
    <t>2,94*2"dvojnásobný</t>
  </si>
  <si>
    <t>783301311</t>
  </si>
  <si>
    <t>Odmaštění zámečnických konstrukcí vodou ředitelným odmašťovačem</t>
  </si>
  <si>
    <t>-283580173</t>
  </si>
  <si>
    <t>(1,7+1,2)*0,9"zábradlí komínové lávky</t>
  </si>
  <si>
    <t>673127440</t>
  </si>
  <si>
    <t>Mezinátěr jednonásobný syntetický samozákladující zámečnických konstrukcí</t>
  </si>
  <si>
    <t>-438170102</t>
  </si>
  <si>
    <t>783317105</t>
  </si>
  <si>
    <t>Krycí jednonásobný syntetický samozákladující nátěr zámečnických konstrukcí</t>
  </si>
  <si>
    <t>1317870650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</si>
</sst>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6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horizontal="right"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29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36" fillId="0" borderId="3" xfId="0" applyFont="1" applyBorder="1" applyAlignment="1">
      <alignment vertical="center"/>
    </xf>
    <xf numFmtId="0" fontId="35" fillId="0" borderId="1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5" fillId="0" borderId="19" xfId="0" applyFont="1" applyBorder="1" applyAlignment="1">
      <alignment horizontal="left" vertical="center"/>
    </xf>
    <xf numFmtId="0" fontId="35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styles" Target="styles.xml" /><Relationship Id="rId17" Type="http://schemas.openxmlformats.org/officeDocument/2006/relationships/theme" Target="theme/theme1.xml" /><Relationship Id="rId18" Type="http://schemas.openxmlformats.org/officeDocument/2006/relationships/calcChain" Target="calcChain.xml" /><Relationship Id="rId1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="1" customFormat="1" ht="36.96" customHeight="1">
      <c r="AR2" s="18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2"/>
      <c r="D4" s="23" t="s">
        <v>9</v>
      </c>
      <c r="AR4" s="22"/>
      <c r="AS4" s="24" t="s">
        <v>10</v>
      </c>
      <c r="BS4" s="19" t="s">
        <v>11</v>
      </c>
    </row>
    <row r="5" s="1" customFormat="1" ht="12" customHeight="1">
      <c r="B5" s="22"/>
      <c r="D5" s="25" t="s">
        <v>12</v>
      </c>
      <c r="K5" s="26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2"/>
      <c r="BS5" s="19" t="s">
        <v>6</v>
      </c>
    </row>
    <row r="6" s="1" customFormat="1" ht="36.96" customHeight="1">
      <c r="B6" s="22"/>
      <c r="D6" s="27" t="s">
        <v>14</v>
      </c>
      <c r="K6" s="28" t="s">
        <v>15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2"/>
      <c r="BS6" s="19" t="s">
        <v>6</v>
      </c>
    </row>
    <row r="7" s="1" customFormat="1" ht="12" customHeight="1">
      <c r="B7" s="22"/>
      <c r="D7" s="29" t="s">
        <v>16</v>
      </c>
      <c r="K7" s="26" t="s">
        <v>1</v>
      </c>
      <c r="AK7" s="29" t="s">
        <v>17</v>
      </c>
      <c r="AN7" s="26" t="s">
        <v>1</v>
      </c>
      <c r="AR7" s="22"/>
      <c r="BS7" s="19" t="s">
        <v>6</v>
      </c>
    </row>
    <row r="8" s="1" customFormat="1" ht="12" customHeight="1">
      <c r="B8" s="22"/>
      <c r="D8" s="29" t="s">
        <v>18</v>
      </c>
      <c r="K8" s="26" t="s">
        <v>19</v>
      </c>
      <c r="AK8" s="29" t="s">
        <v>20</v>
      </c>
      <c r="AN8" s="26" t="s">
        <v>21</v>
      </c>
      <c r="AR8" s="22"/>
      <c r="BS8" s="19" t="s">
        <v>6</v>
      </c>
    </row>
    <row r="9" s="1" customFormat="1" ht="14.4" customHeight="1">
      <c r="B9" s="22"/>
      <c r="AR9" s="22"/>
      <c r="BS9" s="19" t="s">
        <v>6</v>
      </c>
    </row>
    <row r="10" s="1" customFormat="1" ht="12" customHeight="1">
      <c r="B10" s="22"/>
      <c r="D10" s="29" t="s">
        <v>22</v>
      </c>
      <c r="AK10" s="29" t="s">
        <v>23</v>
      </c>
      <c r="AN10" s="26" t="s">
        <v>1</v>
      </c>
      <c r="AR10" s="22"/>
      <c r="BS10" s="19" t="s">
        <v>6</v>
      </c>
    </row>
    <row r="11" s="1" customFormat="1" ht="18.48" customHeight="1">
      <c r="B11" s="22"/>
      <c r="E11" s="26" t="s">
        <v>19</v>
      </c>
      <c r="AK11" s="29" t="s">
        <v>24</v>
      </c>
      <c r="AN11" s="26" t="s">
        <v>1</v>
      </c>
      <c r="AR11" s="22"/>
      <c r="BS11" s="19" t="s">
        <v>6</v>
      </c>
    </row>
    <row r="12" s="1" customFormat="1" ht="6.96" customHeight="1">
      <c r="B12" s="22"/>
      <c r="AR12" s="22"/>
      <c r="BS12" s="19" t="s">
        <v>6</v>
      </c>
    </row>
    <row r="13" s="1" customFormat="1" ht="12" customHeight="1">
      <c r="B13" s="22"/>
      <c r="D13" s="29" t="s">
        <v>25</v>
      </c>
      <c r="AK13" s="29" t="s">
        <v>23</v>
      </c>
      <c r="AN13" s="26" t="s">
        <v>1</v>
      </c>
      <c r="AR13" s="22"/>
      <c r="BS13" s="19" t="s">
        <v>6</v>
      </c>
    </row>
    <row r="14">
      <c r="B14" s="22"/>
      <c r="E14" s="26" t="s">
        <v>19</v>
      </c>
      <c r="AK14" s="29" t="s">
        <v>24</v>
      </c>
      <c r="AN14" s="26" t="s">
        <v>1</v>
      </c>
      <c r="AR14" s="22"/>
      <c r="BS14" s="19" t="s">
        <v>6</v>
      </c>
    </row>
    <row r="15" s="1" customFormat="1" ht="6.96" customHeight="1">
      <c r="B15" s="22"/>
      <c r="AR15" s="22"/>
      <c r="BS15" s="19" t="s">
        <v>3</v>
      </c>
    </row>
    <row r="16" s="1" customFormat="1" ht="12" customHeight="1">
      <c r="B16" s="22"/>
      <c r="D16" s="29" t="s">
        <v>26</v>
      </c>
      <c r="AK16" s="29" t="s">
        <v>23</v>
      </c>
      <c r="AN16" s="26" t="s">
        <v>1</v>
      </c>
      <c r="AR16" s="22"/>
      <c r="BS16" s="19" t="s">
        <v>3</v>
      </c>
    </row>
    <row r="17" s="1" customFormat="1" ht="18.48" customHeight="1">
      <c r="B17" s="22"/>
      <c r="E17" s="26" t="s">
        <v>19</v>
      </c>
      <c r="AK17" s="29" t="s">
        <v>24</v>
      </c>
      <c r="AN17" s="26" t="s">
        <v>1</v>
      </c>
      <c r="AR17" s="22"/>
      <c r="BS17" s="19" t="s">
        <v>27</v>
      </c>
    </row>
    <row r="18" s="1" customFormat="1" ht="6.96" customHeight="1">
      <c r="B18" s="22"/>
      <c r="AR18" s="22"/>
      <c r="BS18" s="19" t="s">
        <v>6</v>
      </c>
    </row>
    <row r="19" s="1" customFormat="1" ht="12" customHeight="1">
      <c r="B19" s="22"/>
      <c r="D19" s="29" t="s">
        <v>28</v>
      </c>
      <c r="AK19" s="29" t="s">
        <v>23</v>
      </c>
      <c r="AN19" s="26" t="s">
        <v>1</v>
      </c>
      <c r="AR19" s="22"/>
      <c r="BS19" s="19" t="s">
        <v>6</v>
      </c>
    </row>
    <row r="20" s="1" customFormat="1" ht="18.48" customHeight="1">
      <c r="B20" s="22"/>
      <c r="E20" s="26" t="s">
        <v>19</v>
      </c>
      <c r="AK20" s="29" t="s">
        <v>24</v>
      </c>
      <c r="AN20" s="26" t="s">
        <v>1</v>
      </c>
      <c r="AR20" s="22"/>
      <c r="BS20" s="19" t="s">
        <v>27</v>
      </c>
    </row>
    <row r="21" s="1" customFormat="1" ht="6.96" customHeight="1">
      <c r="B21" s="22"/>
      <c r="AR21" s="22"/>
    </row>
    <row r="22" s="1" customFormat="1" ht="12" customHeight="1">
      <c r="B22" s="22"/>
      <c r="D22" s="29" t="s">
        <v>29</v>
      </c>
      <c r="AR22" s="22"/>
    </row>
    <row r="23" s="1" customFormat="1" ht="16.5" customHeight="1">
      <c r="B23" s="22"/>
      <c r="E23" s="30" t="s">
        <v>1</v>
      </c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R23" s="22"/>
    </row>
    <row r="24" s="1" customFormat="1" ht="6.96" customHeight="1">
      <c r="B24" s="22"/>
      <c r="AR24" s="22"/>
    </row>
    <row r="25" s="1" customFormat="1" ht="6.96" customHeight="1">
      <c r="B25" s="22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2"/>
    </row>
    <row r="26" s="2" customFormat="1" ht="25.92" customHeight="1">
      <c r="A26" s="32"/>
      <c r="B26" s="33"/>
      <c r="C26" s="32"/>
      <c r="D26" s="34" t="s">
        <v>30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6">
        <f>ROUND(AG94,2)</f>
        <v>58681.650000000001</v>
      </c>
      <c r="AL26" s="35"/>
      <c r="AM26" s="35"/>
      <c r="AN26" s="35"/>
      <c r="AO26" s="35"/>
      <c r="AP26" s="32"/>
      <c r="AQ26" s="32"/>
      <c r="AR26" s="33"/>
      <c r="BE26" s="32"/>
    </row>
    <row r="27" s="2" customFormat="1" ht="6.96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32"/>
    </row>
    <row r="28" s="2" customForma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37" t="s">
        <v>31</v>
      </c>
      <c r="M28" s="37"/>
      <c r="N28" s="37"/>
      <c r="O28" s="37"/>
      <c r="P28" s="37"/>
      <c r="Q28" s="32"/>
      <c r="R28" s="32"/>
      <c r="S28" s="32"/>
      <c r="T28" s="32"/>
      <c r="U28" s="32"/>
      <c r="V28" s="32"/>
      <c r="W28" s="37" t="s">
        <v>32</v>
      </c>
      <c r="X28" s="37"/>
      <c r="Y28" s="37"/>
      <c r="Z28" s="37"/>
      <c r="AA28" s="37"/>
      <c r="AB28" s="37"/>
      <c r="AC28" s="37"/>
      <c r="AD28" s="37"/>
      <c r="AE28" s="37"/>
      <c r="AF28" s="32"/>
      <c r="AG28" s="32"/>
      <c r="AH28" s="32"/>
      <c r="AI28" s="32"/>
      <c r="AJ28" s="32"/>
      <c r="AK28" s="37" t="s">
        <v>33</v>
      </c>
      <c r="AL28" s="37"/>
      <c r="AM28" s="37"/>
      <c r="AN28" s="37"/>
      <c r="AO28" s="37"/>
      <c r="AP28" s="32"/>
      <c r="AQ28" s="32"/>
      <c r="AR28" s="33"/>
      <c r="BE28" s="32"/>
    </row>
    <row r="29" s="3" customFormat="1" ht="14.4" customHeight="1">
      <c r="A29" s="3"/>
      <c r="B29" s="38"/>
      <c r="C29" s="3"/>
      <c r="D29" s="29" t="s">
        <v>34</v>
      </c>
      <c r="E29" s="3"/>
      <c r="F29" s="29" t="s">
        <v>35</v>
      </c>
      <c r="G29" s="3"/>
      <c r="H29" s="3"/>
      <c r="I29" s="3"/>
      <c r="J29" s="3"/>
      <c r="K29" s="3"/>
      <c r="L29" s="39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0">
        <f>ROUND(AZ94, 2)</f>
        <v>58681.650000000001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0">
        <f>ROUND(AV94, 2)</f>
        <v>12323.15</v>
      </c>
      <c r="AL29" s="3"/>
      <c r="AM29" s="3"/>
      <c r="AN29" s="3"/>
      <c r="AO29" s="3"/>
      <c r="AP29" s="3"/>
      <c r="AQ29" s="3"/>
      <c r="AR29" s="38"/>
      <c r="BE29" s="3"/>
    </row>
    <row r="30" s="3" customFormat="1" ht="14.4" customHeight="1">
      <c r="A30" s="3"/>
      <c r="B30" s="38"/>
      <c r="C30" s="3"/>
      <c r="D30" s="3"/>
      <c r="E30" s="3"/>
      <c r="F30" s="29" t="s">
        <v>36</v>
      </c>
      <c r="G30" s="3"/>
      <c r="H30" s="3"/>
      <c r="I30" s="3"/>
      <c r="J30" s="3"/>
      <c r="K30" s="3"/>
      <c r="L30" s="39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0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0">
        <f>ROUND(AW94, 2)</f>
        <v>0</v>
      </c>
      <c r="AL30" s="3"/>
      <c r="AM30" s="3"/>
      <c r="AN30" s="3"/>
      <c r="AO30" s="3"/>
      <c r="AP30" s="3"/>
      <c r="AQ30" s="3"/>
      <c r="AR30" s="38"/>
      <c r="BE30" s="3"/>
    </row>
    <row r="31" hidden="1" s="3" customFormat="1" ht="14.4" customHeight="1">
      <c r="A31" s="3"/>
      <c r="B31" s="38"/>
      <c r="C31" s="3"/>
      <c r="D31" s="3"/>
      <c r="E31" s="3"/>
      <c r="F31" s="29" t="s">
        <v>37</v>
      </c>
      <c r="G31" s="3"/>
      <c r="H31" s="3"/>
      <c r="I31" s="3"/>
      <c r="J31" s="3"/>
      <c r="K31" s="3"/>
      <c r="L31" s="39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0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0">
        <v>0</v>
      </c>
      <c r="AL31" s="3"/>
      <c r="AM31" s="3"/>
      <c r="AN31" s="3"/>
      <c r="AO31" s="3"/>
      <c r="AP31" s="3"/>
      <c r="AQ31" s="3"/>
      <c r="AR31" s="38"/>
      <c r="BE31" s="3"/>
    </row>
    <row r="32" hidden="1" s="3" customFormat="1" ht="14.4" customHeight="1">
      <c r="A32" s="3"/>
      <c r="B32" s="38"/>
      <c r="C32" s="3"/>
      <c r="D32" s="3"/>
      <c r="E32" s="3"/>
      <c r="F32" s="29" t="s">
        <v>38</v>
      </c>
      <c r="G32" s="3"/>
      <c r="H32" s="3"/>
      <c r="I32" s="3"/>
      <c r="J32" s="3"/>
      <c r="K32" s="3"/>
      <c r="L32" s="39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0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0">
        <v>0</v>
      </c>
      <c r="AL32" s="3"/>
      <c r="AM32" s="3"/>
      <c r="AN32" s="3"/>
      <c r="AO32" s="3"/>
      <c r="AP32" s="3"/>
      <c r="AQ32" s="3"/>
      <c r="AR32" s="38"/>
      <c r="BE32" s="3"/>
    </row>
    <row r="33" hidden="1" s="3" customFormat="1" ht="14.4" customHeight="1">
      <c r="A33" s="3"/>
      <c r="B33" s="38"/>
      <c r="C33" s="3"/>
      <c r="D33" s="3"/>
      <c r="E33" s="3"/>
      <c r="F33" s="29" t="s">
        <v>39</v>
      </c>
      <c r="G33" s="3"/>
      <c r="H33" s="3"/>
      <c r="I33" s="3"/>
      <c r="J33" s="3"/>
      <c r="K33" s="3"/>
      <c r="L33" s="39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0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0">
        <v>0</v>
      </c>
      <c r="AL33" s="3"/>
      <c r="AM33" s="3"/>
      <c r="AN33" s="3"/>
      <c r="AO33" s="3"/>
      <c r="AP33" s="3"/>
      <c r="AQ33" s="3"/>
      <c r="AR33" s="38"/>
      <c r="BE33" s="3"/>
    </row>
    <row r="34" s="2" customFormat="1" ht="6.96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32"/>
    </row>
    <row r="35" s="2" customFormat="1" ht="25.92" customHeight="1">
      <c r="A35" s="32"/>
      <c r="B35" s="33"/>
      <c r="C35" s="41"/>
      <c r="D35" s="42" t="s">
        <v>40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41</v>
      </c>
      <c r="U35" s="43"/>
      <c r="V35" s="43"/>
      <c r="W35" s="43"/>
      <c r="X35" s="45" t="s">
        <v>42</v>
      </c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6">
        <f>SUM(AK26:AK33)</f>
        <v>71004.800000000003</v>
      </c>
      <c r="AL35" s="43"/>
      <c r="AM35" s="43"/>
      <c r="AN35" s="43"/>
      <c r="AO35" s="47"/>
      <c r="AP35" s="41"/>
      <c r="AQ35" s="41"/>
      <c r="AR35" s="33"/>
      <c r="BE35" s="32"/>
    </row>
    <row r="36" s="2" customFormat="1" ht="6.96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="2" customFormat="1" ht="14.4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="1" customFormat="1" ht="14.4" customHeight="1">
      <c r="B38" s="22"/>
      <c r="AR38" s="22"/>
    </row>
    <row r="39" s="1" customFormat="1" ht="14.4" customHeight="1">
      <c r="B39" s="22"/>
      <c r="AR39" s="22"/>
    </row>
    <row r="40" s="1" customFormat="1" ht="14.4" customHeight="1">
      <c r="B40" s="22"/>
      <c r="AR40" s="22"/>
    </row>
    <row r="41" s="1" customFormat="1" ht="14.4" customHeight="1">
      <c r="B41" s="22"/>
      <c r="AR41" s="22"/>
    </row>
    <row r="42" s="1" customFormat="1" ht="14.4" customHeight="1">
      <c r="B42" s="22"/>
      <c r="AR42" s="22"/>
    </row>
    <row r="43" s="1" customFormat="1" ht="14.4" customHeight="1">
      <c r="B43" s="22"/>
      <c r="AR43" s="22"/>
    </row>
    <row r="44" s="1" customFormat="1" ht="14.4" customHeight="1">
      <c r="B44" s="22"/>
      <c r="AR44" s="22"/>
    </row>
    <row r="45" s="1" customFormat="1" ht="14.4" customHeight="1">
      <c r="B45" s="22"/>
      <c r="AR45" s="22"/>
    </row>
    <row r="46" s="1" customFormat="1" ht="14.4" customHeight="1">
      <c r="B46" s="22"/>
      <c r="AR46" s="22"/>
    </row>
    <row r="47" s="1" customFormat="1" ht="14.4" customHeight="1">
      <c r="B47" s="22"/>
      <c r="AR47" s="22"/>
    </row>
    <row r="48" s="1" customFormat="1" ht="14.4" customHeight="1">
      <c r="B48" s="22"/>
      <c r="AR48" s="22"/>
    </row>
    <row r="49" s="2" customFormat="1" ht="14.4" customHeight="1">
      <c r="B49" s="48"/>
      <c r="D49" s="49" t="s">
        <v>43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0"/>
      <c r="AD49" s="50"/>
      <c r="AE49" s="50"/>
      <c r="AF49" s="50"/>
      <c r="AG49" s="50"/>
      <c r="AH49" s="49" t="s">
        <v>44</v>
      </c>
      <c r="AI49" s="50"/>
      <c r="AJ49" s="50"/>
      <c r="AK49" s="50"/>
      <c r="AL49" s="50"/>
      <c r="AM49" s="50"/>
      <c r="AN49" s="50"/>
      <c r="AO49" s="50"/>
      <c r="AR49" s="48"/>
    </row>
    <row r="50">
      <c r="B50" s="22"/>
      <c r="AR50" s="22"/>
    </row>
    <row r="51">
      <c r="B51" s="22"/>
      <c r="AR51" s="22"/>
    </row>
    <row r="52">
      <c r="B52" s="22"/>
      <c r="AR52" s="22"/>
    </row>
    <row r="53">
      <c r="B53" s="22"/>
      <c r="AR53" s="22"/>
    </row>
    <row r="54">
      <c r="B54" s="22"/>
      <c r="AR54" s="22"/>
    </row>
    <row r="55">
      <c r="B55" s="22"/>
      <c r="AR55" s="22"/>
    </row>
    <row r="56">
      <c r="B56" s="22"/>
      <c r="AR56" s="22"/>
    </row>
    <row r="57">
      <c r="B57" s="22"/>
      <c r="AR57" s="22"/>
    </row>
    <row r="58">
      <c r="B58" s="22"/>
      <c r="AR58" s="22"/>
    </row>
    <row r="59">
      <c r="B59" s="22"/>
      <c r="AR59" s="22"/>
    </row>
    <row r="60" s="2" customFormat="1">
      <c r="A60" s="32"/>
      <c r="B60" s="33"/>
      <c r="C60" s="32"/>
      <c r="D60" s="51" t="s">
        <v>45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51" t="s">
        <v>46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51" t="s">
        <v>45</v>
      </c>
      <c r="AI60" s="35"/>
      <c r="AJ60" s="35"/>
      <c r="AK60" s="35"/>
      <c r="AL60" s="35"/>
      <c r="AM60" s="51" t="s">
        <v>46</v>
      </c>
      <c r="AN60" s="35"/>
      <c r="AO60" s="35"/>
      <c r="AP60" s="32"/>
      <c r="AQ60" s="32"/>
      <c r="AR60" s="33"/>
      <c r="BE60" s="32"/>
    </row>
    <row r="61">
      <c r="B61" s="22"/>
      <c r="AR61" s="22"/>
    </row>
    <row r="62">
      <c r="B62" s="22"/>
      <c r="AR62" s="22"/>
    </row>
    <row r="63">
      <c r="B63" s="22"/>
      <c r="AR63" s="22"/>
    </row>
    <row r="64" s="2" customFormat="1">
      <c r="A64" s="32"/>
      <c r="B64" s="33"/>
      <c r="C64" s="32"/>
      <c r="D64" s="49" t="s">
        <v>47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9" t="s">
        <v>48</v>
      </c>
      <c r="AI64" s="52"/>
      <c r="AJ64" s="52"/>
      <c r="AK64" s="52"/>
      <c r="AL64" s="52"/>
      <c r="AM64" s="52"/>
      <c r="AN64" s="52"/>
      <c r="AO64" s="52"/>
      <c r="AP64" s="32"/>
      <c r="AQ64" s="32"/>
      <c r="AR64" s="33"/>
      <c r="BE64" s="32"/>
    </row>
    <row r="65">
      <c r="B65" s="22"/>
      <c r="AR65" s="22"/>
    </row>
    <row r="66">
      <c r="B66" s="22"/>
      <c r="AR66" s="22"/>
    </row>
    <row r="67">
      <c r="B67" s="22"/>
      <c r="AR67" s="22"/>
    </row>
    <row r="68">
      <c r="B68" s="22"/>
      <c r="AR68" s="22"/>
    </row>
    <row r="69">
      <c r="B69" s="22"/>
      <c r="AR69" s="22"/>
    </row>
    <row r="70">
      <c r="B70" s="22"/>
      <c r="AR70" s="22"/>
    </row>
    <row r="71">
      <c r="B71" s="22"/>
      <c r="AR71" s="22"/>
    </row>
    <row r="72">
      <c r="B72" s="22"/>
      <c r="AR72" s="22"/>
    </row>
    <row r="73">
      <c r="B73" s="22"/>
      <c r="AR73" s="22"/>
    </row>
    <row r="74">
      <c r="B74" s="22"/>
      <c r="AR74" s="22"/>
    </row>
    <row r="75" s="2" customFormat="1">
      <c r="A75" s="32"/>
      <c r="B75" s="33"/>
      <c r="C75" s="32"/>
      <c r="D75" s="51" t="s">
        <v>45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51" t="s">
        <v>46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51" t="s">
        <v>45</v>
      </c>
      <c r="AI75" s="35"/>
      <c r="AJ75" s="35"/>
      <c r="AK75" s="35"/>
      <c r="AL75" s="35"/>
      <c r="AM75" s="51" t="s">
        <v>46</v>
      </c>
      <c r="AN75" s="35"/>
      <c r="AO75" s="35"/>
      <c r="AP75" s="32"/>
      <c r="AQ75" s="32"/>
      <c r="AR75" s="33"/>
      <c r="BE75" s="32"/>
    </row>
    <row r="76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="2" customFormat="1" ht="6.96" customHeight="1">
      <c r="A77" s="3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3"/>
      <c r="BE77" s="32"/>
    </row>
    <row r="81" s="2" customFormat="1" ht="6.96" customHeight="1">
      <c r="A81" s="3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3"/>
      <c r="BE81" s="32"/>
    </row>
    <row r="82" s="2" customFormat="1" ht="24.96" customHeight="1">
      <c r="A82" s="32"/>
      <c r="B82" s="33"/>
      <c r="C82" s="23" t="s">
        <v>49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="2" customFormat="1" ht="6.96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="4" customFormat="1" ht="12" customHeight="1">
      <c r="A84" s="4"/>
      <c r="B84" s="57"/>
      <c r="C84" s="29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ZL4-SO01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57"/>
      <c r="BE84" s="4"/>
    </row>
    <row r="85" s="5" customFormat="1" ht="36.96" customHeight="1">
      <c r="A85" s="5"/>
      <c r="B85" s="58"/>
      <c r="C85" s="59" t="s">
        <v>14</v>
      </c>
      <c r="D85" s="5"/>
      <c r="E85" s="5"/>
      <c r="F85" s="5"/>
      <c r="G85" s="5"/>
      <c r="H85" s="5"/>
      <c r="I85" s="5"/>
      <c r="J85" s="5"/>
      <c r="K85" s="5"/>
      <c r="L85" s="60" t="str">
        <f>K6</f>
        <v>ZL4 - SO 01 - OBJEKT BEZ BYTU - Stavební úpravy a přístavba komunitního centra BÉTEL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8"/>
      <c r="BE85" s="5"/>
    </row>
    <row r="86" s="2" customFormat="1" ht="6.96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="2" customFormat="1" ht="12" customHeight="1">
      <c r="A87" s="32"/>
      <c r="B87" s="33"/>
      <c r="C87" s="29" t="s">
        <v>18</v>
      </c>
      <c r="D87" s="32"/>
      <c r="E87" s="32"/>
      <c r="F87" s="32"/>
      <c r="G87" s="32"/>
      <c r="H87" s="32"/>
      <c r="I87" s="32"/>
      <c r="J87" s="32"/>
      <c r="K87" s="32"/>
      <c r="L87" s="61" t="str">
        <f>IF(K8="","",K8)</f>
        <v xml:space="preserve"> 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9" t="s">
        <v>20</v>
      </c>
      <c r="AJ87" s="32"/>
      <c r="AK87" s="32"/>
      <c r="AL87" s="32"/>
      <c r="AM87" s="62" t="str">
        <f>IF(AN8= "","",AN8)</f>
        <v>3.6.2020</v>
      </c>
      <c r="AN87" s="62"/>
      <c r="AO87" s="32"/>
      <c r="AP87" s="32"/>
      <c r="AQ87" s="32"/>
      <c r="AR87" s="33"/>
      <c r="BE87" s="32"/>
    </row>
    <row r="88" s="2" customFormat="1" ht="6.96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="2" customFormat="1" ht="15.15" customHeight="1">
      <c r="A89" s="32"/>
      <c r="B89" s="33"/>
      <c r="C89" s="29" t="s">
        <v>22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 xml:space="preserve"> 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9" t="s">
        <v>26</v>
      </c>
      <c r="AJ89" s="32"/>
      <c r="AK89" s="32"/>
      <c r="AL89" s="32"/>
      <c r="AM89" s="63" t="str">
        <f>IF(E17="","",E17)</f>
        <v xml:space="preserve"> </v>
      </c>
      <c r="AN89" s="4"/>
      <c r="AO89" s="4"/>
      <c r="AP89" s="4"/>
      <c r="AQ89" s="32"/>
      <c r="AR89" s="33"/>
      <c r="AS89" s="64" t="s">
        <v>50</v>
      </c>
      <c r="AT89" s="65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2"/>
    </row>
    <row r="90" s="2" customFormat="1" ht="15.15" customHeight="1">
      <c r="A90" s="32"/>
      <c r="B90" s="33"/>
      <c r="C90" s="29" t="s">
        <v>25</v>
      </c>
      <c r="D90" s="32"/>
      <c r="E90" s="32"/>
      <c r="F90" s="32"/>
      <c r="G90" s="32"/>
      <c r="H90" s="32"/>
      <c r="I90" s="32"/>
      <c r="J90" s="32"/>
      <c r="K90" s="32"/>
      <c r="L90" s="4" t="str">
        <f>IF(E14="","",E14)</f>
        <v xml:space="preserve"> </v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9" t="s">
        <v>28</v>
      </c>
      <c r="AJ90" s="32"/>
      <c r="AK90" s="32"/>
      <c r="AL90" s="32"/>
      <c r="AM90" s="63" t="str">
        <f>IF(E20="","",E20)</f>
        <v xml:space="preserve"> </v>
      </c>
      <c r="AN90" s="4"/>
      <c r="AO90" s="4"/>
      <c r="AP90" s="4"/>
      <c r="AQ90" s="32"/>
      <c r="AR90" s="33"/>
      <c r="AS90" s="68"/>
      <c r="AT90" s="69"/>
      <c r="AU90" s="70"/>
      <c r="AV90" s="70"/>
      <c r="AW90" s="70"/>
      <c r="AX90" s="70"/>
      <c r="AY90" s="70"/>
      <c r="AZ90" s="70"/>
      <c r="BA90" s="70"/>
      <c r="BB90" s="70"/>
      <c r="BC90" s="70"/>
      <c r="BD90" s="71"/>
      <c r="BE90" s="32"/>
    </row>
    <row r="91" s="2" customFormat="1" ht="10.8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68"/>
      <c r="AT91" s="69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2"/>
    </row>
    <row r="92" s="2" customFormat="1" ht="29.28" customHeight="1">
      <c r="A92" s="32"/>
      <c r="B92" s="33"/>
      <c r="C92" s="72" t="s">
        <v>51</v>
      </c>
      <c r="D92" s="73"/>
      <c r="E92" s="73"/>
      <c r="F92" s="73"/>
      <c r="G92" s="73"/>
      <c r="H92" s="74"/>
      <c r="I92" s="75" t="s">
        <v>52</v>
      </c>
      <c r="J92" s="73"/>
      <c r="K92" s="73"/>
      <c r="L92" s="73"/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73"/>
      <c r="AA92" s="73"/>
      <c r="AB92" s="73"/>
      <c r="AC92" s="73"/>
      <c r="AD92" s="73"/>
      <c r="AE92" s="73"/>
      <c r="AF92" s="73"/>
      <c r="AG92" s="76" t="s">
        <v>53</v>
      </c>
      <c r="AH92" s="73"/>
      <c r="AI92" s="73"/>
      <c r="AJ92" s="73"/>
      <c r="AK92" s="73"/>
      <c r="AL92" s="73"/>
      <c r="AM92" s="73"/>
      <c r="AN92" s="75" t="s">
        <v>54</v>
      </c>
      <c r="AO92" s="73"/>
      <c r="AP92" s="77"/>
      <c r="AQ92" s="78" t="s">
        <v>55</v>
      </c>
      <c r="AR92" s="33"/>
      <c r="AS92" s="79" t="s">
        <v>56</v>
      </c>
      <c r="AT92" s="80" t="s">
        <v>57</v>
      </c>
      <c r="AU92" s="80" t="s">
        <v>58</v>
      </c>
      <c r="AV92" s="80" t="s">
        <v>59</v>
      </c>
      <c r="AW92" s="80" t="s">
        <v>60</v>
      </c>
      <c r="AX92" s="80" t="s">
        <v>61</v>
      </c>
      <c r="AY92" s="80" t="s">
        <v>62</v>
      </c>
      <c r="AZ92" s="80" t="s">
        <v>63</v>
      </c>
      <c r="BA92" s="80" t="s">
        <v>64</v>
      </c>
      <c r="BB92" s="80" t="s">
        <v>65</v>
      </c>
      <c r="BC92" s="80" t="s">
        <v>66</v>
      </c>
      <c r="BD92" s="81" t="s">
        <v>67</v>
      </c>
      <c r="BE92" s="32"/>
    </row>
    <row r="93" s="2" customFormat="1" ht="10.8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82"/>
      <c r="AT93" s="83"/>
      <c r="AU93" s="83"/>
      <c r="AV93" s="83"/>
      <c r="AW93" s="83"/>
      <c r="AX93" s="83"/>
      <c r="AY93" s="83"/>
      <c r="AZ93" s="83"/>
      <c r="BA93" s="83"/>
      <c r="BB93" s="83"/>
      <c r="BC93" s="83"/>
      <c r="BD93" s="84"/>
      <c r="BE93" s="32"/>
    </row>
    <row r="94" s="6" customFormat="1" ht="32.4" customHeight="1">
      <c r="A94" s="6"/>
      <c r="B94" s="85"/>
      <c r="C94" s="86" t="s">
        <v>68</v>
      </c>
      <c r="D94" s="87"/>
      <c r="E94" s="87"/>
      <c r="F94" s="87"/>
      <c r="G94" s="87"/>
      <c r="H94" s="87"/>
      <c r="I94" s="87"/>
      <c r="J94" s="87"/>
      <c r="K94" s="87"/>
      <c r="L94" s="87"/>
      <c r="M94" s="87"/>
      <c r="N94" s="87"/>
      <c r="O94" s="87"/>
      <c r="P94" s="87"/>
      <c r="Q94" s="87"/>
      <c r="R94" s="87"/>
      <c r="S94" s="87"/>
      <c r="T94" s="87"/>
      <c r="U94" s="87"/>
      <c r="V94" s="87"/>
      <c r="W94" s="87"/>
      <c r="X94" s="87"/>
      <c r="Y94" s="87"/>
      <c r="Z94" s="87"/>
      <c r="AA94" s="87"/>
      <c r="AB94" s="87"/>
      <c r="AC94" s="87"/>
      <c r="AD94" s="87"/>
      <c r="AE94" s="87"/>
      <c r="AF94" s="87"/>
      <c r="AG94" s="88">
        <f>ROUND(AG95+AG98+AG101+AG102+AG105+AG108+AG110+AG113,2)</f>
        <v>58681.650000000001</v>
      </c>
      <c r="AH94" s="88"/>
      <c r="AI94" s="88"/>
      <c r="AJ94" s="88"/>
      <c r="AK94" s="88"/>
      <c r="AL94" s="88"/>
      <c r="AM94" s="88"/>
      <c r="AN94" s="89">
        <f>SUM(AG94,AT94)</f>
        <v>71004.800000000003</v>
      </c>
      <c r="AO94" s="89"/>
      <c r="AP94" s="89"/>
      <c r="AQ94" s="90" t="s">
        <v>1</v>
      </c>
      <c r="AR94" s="85"/>
      <c r="AS94" s="91">
        <f>ROUND(AS95+AS98+AS101+AS102+AS105+AS108+AS110+AS113,2)</f>
        <v>0</v>
      </c>
      <c r="AT94" s="92">
        <f>ROUND(SUM(AV94:AW94),2)</f>
        <v>12323.15</v>
      </c>
      <c r="AU94" s="93">
        <f>ROUND(AU95+AU98+AU101+AU102+AU105+AU108+AU110+AU113,5)</f>
        <v>371.74651999999998</v>
      </c>
      <c r="AV94" s="92">
        <f>ROUND(AZ94*L29,2)</f>
        <v>12323.15</v>
      </c>
      <c r="AW94" s="92">
        <f>ROUND(BA94*L30,2)</f>
        <v>0</v>
      </c>
      <c r="AX94" s="92">
        <f>ROUND(BB94*L29,2)</f>
        <v>0</v>
      </c>
      <c r="AY94" s="92">
        <f>ROUND(BC94*L30,2)</f>
        <v>0</v>
      </c>
      <c r="AZ94" s="92">
        <f>ROUND(AZ95+AZ98+AZ101+AZ102+AZ105+AZ108+AZ110+AZ113,2)</f>
        <v>58681.650000000001</v>
      </c>
      <c r="BA94" s="92">
        <f>ROUND(BA95+BA98+BA101+BA102+BA105+BA108+BA110+BA113,2)</f>
        <v>0</v>
      </c>
      <c r="BB94" s="92">
        <f>ROUND(BB95+BB98+BB101+BB102+BB105+BB108+BB110+BB113,2)</f>
        <v>0</v>
      </c>
      <c r="BC94" s="92">
        <f>ROUND(BC95+BC98+BC101+BC102+BC105+BC108+BC110+BC113,2)</f>
        <v>0</v>
      </c>
      <c r="BD94" s="94">
        <f>ROUND(BD95+BD98+BD101+BD102+BD105+BD108+BD110+BD113,2)</f>
        <v>0</v>
      </c>
      <c r="BE94" s="6"/>
      <c r="BS94" s="95" t="s">
        <v>69</v>
      </c>
      <c r="BT94" s="95" t="s">
        <v>70</v>
      </c>
      <c r="BU94" s="96" t="s">
        <v>71</v>
      </c>
      <c r="BV94" s="95" t="s">
        <v>72</v>
      </c>
      <c r="BW94" s="95" t="s">
        <v>4</v>
      </c>
      <c r="BX94" s="95" t="s">
        <v>73</v>
      </c>
      <c r="CL94" s="95" t="s">
        <v>1</v>
      </c>
    </row>
    <row r="95" s="7" customFormat="1" ht="50.25" customHeight="1">
      <c r="A95" s="7"/>
      <c r="B95" s="97"/>
      <c r="C95" s="98"/>
      <c r="D95" s="99" t="s">
        <v>74</v>
      </c>
      <c r="E95" s="99"/>
      <c r="F95" s="99"/>
      <c r="G95" s="99"/>
      <c r="H95" s="99"/>
      <c r="I95" s="100"/>
      <c r="J95" s="99" t="s">
        <v>75</v>
      </c>
      <c r="K95" s="99"/>
      <c r="L95" s="99"/>
      <c r="M95" s="99"/>
      <c r="N95" s="99"/>
      <c r="O95" s="99"/>
      <c r="P95" s="99"/>
      <c r="Q95" s="99"/>
      <c r="R95" s="99"/>
      <c r="S95" s="99"/>
      <c r="T95" s="99"/>
      <c r="U95" s="99"/>
      <c r="V95" s="99"/>
      <c r="W95" s="99"/>
      <c r="X95" s="99"/>
      <c r="Y95" s="99"/>
      <c r="Z95" s="99"/>
      <c r="AA95" s="99"/>
      <c r="AB95" s="99"/>
      <c r="AC95" s="99"/>
      <c r="AD95" s="99"/>
      <c r="AE95" s="99"/>
      <c r="AF95" s="99"/>
      <c r="AG95" s="101">
        <f>ROUND(SUM(AG96:AG97),2)</f>
        <v>-6730</v>
      </c>
      <c r="AH95" s="100"/>
      <c r="AI95" s="100"/>
      <c r="AJ95" s="100"/>
      <c r="AK95" s="100"/>
      <c r="AL95" s="100"/>
      <c r="AM95" s="100"/>
      <c r="AN95" s="102">
        <f>SUM(AG95,AT95)</f>
        <v>-8143.3000000000002</v>
      </c>
      <c r="AO95" s="100"/>
      <c r="AP95" s="100"/>
      <c r="AQ95" s="103" t="s">
        <v>76</v>
      </c>
      <c r="AR95" s="97"/>
      <c r="AS95" s="104">
        <f>ROUND(SUM(AS96:AS97),2)</f>
        <v>0</v>
      </c>
      <c r="AT95" s="105">
        <f>ROUND(SUM(AV95:AW95),2)</f>
        <v>-1413.3</v>
      </c>
      <c r="AU95" s="106">
        <f>ROUND(SUM(AU96:AU97),5)</f>
        <v>0.86399999999999999</v>
      </c>
      <c r="AV95" s="105">
        <f>ROUND(AZ95*L29,2)</f>
        <v>-1413.3</v>
      </c>
      <c r="AW95" s="105">
        <f>ROUND(BA95*L30,2)</f>
        <v>0</v>
      </c>
      <c r="AX95" s="105">
        <f>ROUND(BB95*L29,2)</f>
        <v>0</v>
      </c>
      <c r="AY95" s="105">
        <f>ROUND(BC95*L30,2)</f>
        <v>0</v>
      </c>
      <c r="AZ95" s="105">
        <f>ROUND(SUM(AZ96:AZ97),2)</f>
        <v>-6730</v>
      </c>
      <c r="BA95" s="105">
        <f>ROUND(SUM(BA96:BA97),2)</f>
        <v>0</v>
      </c>
      <c r="BB95" s="105">
        <f>ROUND(SUM(BB96:BB97),2)</f>
        <v>0</v>
      </c>
      <c r="BC95" s="105">
        <f>ROUND(SUM(BC96:BC97),2)</f>
        <v>0</v>
      </c>
      <c r="BD95" s="107">
        <f>ROUND(SUM(BD96:BD97),2)</f>
        <v>0</v>
      </c>
      <c r="BE95" s="7"/>
      <c r="BS95" s="108" t="s">
        <v>69</v>
      </c>
      <c r="BT95" s="108" t="s">
        <v>77</v>
      </c>
      <c r="BU95" s="108" t="s">
        <v>71</v>
      </c>
      <c r="BV95" s="108" t="s">
        <v>72</v>
      </c>
      <c r="BW95" s="108" t="s">
        <v>78</v>
      </c>
      <c r="BX95" s="108" t="s">
        <v>4</v>
      </c>
      <c r="CL95" s="108" t="s">
        <v>1</v>
      </c>
      <c r="CM95" s="108" t="s">
        <v>79</v>
      </c>
    </row>
    <row r="96" s="4" customFormat="1" ht="23.25" customHeight="1">
      <c r="A96" s="109" t="s">
        <v>80</v>
      </c>
      <c r="B96" s="57"/>
      <c r="C96" s="10"/>
      <c r="D96" s="10"/>
      <c r="E96" s="110" t="s">
        <v>81</v>
      </c>
      <c r="F96" s="110"/>
      <c r="G96" s="110"/>
      <c r="H96" s="110"/>
      <c r="I96" s="110"/>
      <c r="J96" s="10"/>
      <c r="K96" s="110" t="s">
        <v>75</v>
      </c>
      <c r="L96" s="110"/>
      <c r="M96" s="110"/>
      <c r="N96" s="110"/>
      <c r="O96" s="110"/>
      <c r="P96" s="110"/>
      <c r="Q96" s="110"/>
      <c r="R96" s="110"/>
      <c r="S96" s="110"/>
      <c r="T96" s="110"/>
      <c r="U96" s="110"/>
      <c r="V96" s="110"/>
      <c r="W96" s="110"/>
      <c r="X96" s="110"/>
      <c r="Y96" s="110"/>
      <c r="Z96" s="110"/>
      <c r="AA96" s="110"/>
      <c r="AB96" s="110"/>
      <c r="AC96" s="110"/>
      <c r="AD96" s="110"/>
      <c r="AE96" s="110"/>
      <c r="AF96" s="110"/>
      <c r="AG96" s="111">
        <f>'Méněpráce - Vnitřní dveře...'!J32</f>
        <v>-63956</v>
      </c>
      <c r="AH96" s="10"/>
      <c r="AI96" s="10"/>
      <c r="AJ96" s="10"/>
      <c r="AK96" s="10"/>
      <c r="AL96" s="10"/>
      <c r="AM96" s="10"/>
      <c r="AN96" s="111">
        <f>SUM(AG96,AT96)</f>
        <v>-77386.759999999995</v>
      </c>
      <c r="AO96" s="10"/>
      <c r="AP96" s="10"/>
      <c r="AQ96" s="112" t="s">
        <v>82</v>
      </c>
      <c r="AR96" s="57"/>
      <c r="AS96" s="113">
        <v>0</v>
      </c>
      <c r="AT96" s="114">
        <f>ROUND(SUM(AV96:AW96),2)</f>
        <v>-13430.76</v>
      </c>
      <c r="AU96" s="115">
        <f>'Méněpráce - Vnitřní dveře...'!P122</f>
        <v>0</v>
      </c>
      <c r="AV96" s="114">
        <f>'Méněpráce - Vnitřní dveře...'!J35</f>
        <v>-13430.76</v>
      </c>
      <c r="AW96" s="114">
        <f>'Méněpráce - Vnitřní dveře...'!J36</f>
        <v>0</v>
      </c>
      <c r="AX96" s="114">
        <f>'Méněpráce - Vnitřní dveře...'!J37</f>
        <v>0</v>
      </c>
      <c r="AY96" s="114">
        <f>'Méněpráce - Vnitřní dveře...'!J38</f>
        <v>0</v>
      </c>
      <c r="AZ96" s="114">
        <f>'Méněpráce - Vnitřní dveře...'!F35</f>
        <v>-63956</v>
      </c>
      <c r="BA96" s="114">
        <f>'Méněpráce - Vnitřní dveře...'!F36</f>
        <v>0</v>
      </c>
      <c r="BB96" s="114">
        <f>'Méněpráce - Vnitřní dveře...'!F37</f>
        <v>0</v>
      </c>
      <c r="BC96" s="114">
        <f>'Méněpráce - Vnitřní dveře...'!F38</f>
        <v>0</v>
      </c>
      <c r="BD96" s="116">
        <f>'Méněpráce - Vnitřní dveře...'!F39</f>
        <v>0</v>
      </c>
      <c r="BE96" s="4"/>
      <c r="BT96" s="26" t="s">
        <v>79</v>
      </c>
      <c r="BV96" s="26" t="s">
        <v>72</v>
      </c>
      <c r="BW96" s="26" t="s">
        <v>83</v>
      </c>
      <c r="BX96" s="26" t="s">
        <v>78</v>
      </c>
      <c r="CL96" s="26" t="s">
        <v>1</v>
      </c>
    </row>
    <row r="97" s="4" customFormat="1" ht="16.5" customHeight="1">
      <c r="A97" s="109" t="s">
        <v>80</v>
      </c>
      <c r="B97" s="57"/>
      <c r="C97" s="10"/>
      <c r="D97" s="10"/>
      <c r="E97" s="110" t="s">
        <v>84</v>
      </c>
      <c r="F97" s="110"/>
      <c r="G97" s="110"/>
      <c r="H97" s="110"/>
      <c r="I97" s="110"/>
      <c r="J97" s="10"/>
      <c r="K97" s="110" t="s">
        <v>75</v>
      </c>
      <c r="L97" s="110"/>
      <c r="M97" s="110"/>
      <c r="N97" s="110"/>
      <c r="O97" s="110"/>
      <c r="P97" s="110"/>
      <c r="Q97" s="110"/>
      <c r="R97" s="110"/>
      <c r="S97" s="110"/>
      <c r="T97" s="110"/>
      <c r="U97" s="110"/>
      <c r="V97" s="110"/>
      <c r="W97" s="110"/>
      <c r="X97" s="110"/>
      <c r="Y97" s="110"/>
      <c r="Z97" s="110"/>
      <c r="AA97" s="110"/>
      <c r="AB97" s="110"/>
      <c r="AC97" s="110"/>
      <c r="AD97" s="110"/>
      <c r="AE97" s="110"/>
      <c r="AF97" s="110"/>
      <c r="AG97" s="111">
        <f>'Vícepráce - Vnitřní dveře...'!J32</f>
        <v>57226</v>
      </c>
      <c r="AH97" s="10"/>
      <c r="AI97" s="10"/>
      <c r="AJ97" s="10"/>
      <c r="AK97" s="10"/>
      <c r="AL97" s="10"/>
      <c r="AM97" s="10"/>
      <c r="AN97" s="111">
        <f>SUM(AG97,AT97)</f>
        <v>69243.459999999992</v>
      </c>
      <c r="AO97" s="10"/>
      <c r="AP97" s="10"/>
      <c r="AQ97" s="112" t="s">
        <v>82</v>
      </c>
      <c r="AR97" s="57"/>
      <c r="AS97" s="113">
        <v>0</v>
      </c>
      <c r="AT97" s="114">
        <f>ROUND(SUM(AV97:AW97),2)</f>
        <v>12017.459999999999</v>
      </c>
      <c r="AU97" s="115">
        <f>'Vícepráce - Vnitřní dveře...'!P122</f>
        <v>0.86399999999999988</v>
      </c>
      <c r="AV97" s="114">
        <f>'Vícepráce - Vnitřní dveře...'!J35</f>
        <v>12017.459999999999</v>
      </c>
      <c r="AW97" s="114">
        <f>'Vícepráce - Vnitřní dveře...'!J36</f>
        <v>0</v>
      </c>
      <c r="AX97" s="114">
        <f>'Vícepráce - Vnitřní dveře...'!J37</f>
        <v>0</v>
      </c>
      <c r="AY97" s="114">
        <f>'Vícepráce - Vnitřní dveře...'!J38</f>
        <v>0</v>
      </c>
      <c r="AZ97" s="114">
        <f>'Vícepráce - Vnitřní dveře...'!F35</f>
        <v>57226</v>
      </c>
      <c r="BA97" s="114">
        <f>'Vícepráce - Vnitřní dveře...'!F36</f>
        <v>0</v>
      </c>
      <c r="BB97" s="114">
        <f>'Vícepráce - Vnitřní dveře...'!F37</f>
        <v>0</v>
      </c>
      <c r="BC97" s="114">
        <f>'Vícepráce - Vnitřní dveře...'!F38</f>
        <v>0</v>
      </c>
      <c r="BD97" s="116">
        <f>'Vícepráce - Vnitřní dveře...'!F39</f>
        <v>0</v>
      </c>
      <c r="BE97" s="4"/>
      <c r="BT97" s="26" t="s">
        <v>79</v>
      </c>
      <c r="BV97" s="26" t="s">
        <v>72</v>
      </c>
      <c r="BW97" s="26" t="s">
        <v>85</v>
      </c>
      <c r="BX97" s="26" t="s">
        <v>78</v>
      </c>
      <c r="CL97" s="26" t="s">
        <v>1</v>
      </c>
    </row>
    <row r="98" s="7" customFormat="1" ht="50.25" customHeight="1">
      <c r="A98" s="7"/>
      <c r="B98" s="97"/>
      <c r="C98" s="98"/>
      <c r="D98" s="99" t="s">
        <v>86</v>
      </c>
      <c r="E98" s="99"/>
      <c r="F98" s="99"/>
      <c r="G98" s="99"/>
      <c r="H98" s="99"/>
      <c r="I98" s="100"/>
      <c r="J98" s="99" t="s">
        <v>87</v>
      </c>
      <c r="K98" s="99"/>
      <c r="L98" s="99"/>
      <c r="M98" s="99"/>
      <c r="N98" s="99"/>
      <c r="O98" s="99"/>
      <c r="P98" s="99"/>
      <c r="Q98" s="99"/>
      <c r="R98" s="99"/>
      <c r="S98" s="99"/>
      <c r="T98" s="99"/>
      <c r="U98" s="99"/>
      <c r="V98" s="99"/>
      <c r="W98" s="99"/>
      <c r="X98" s="99"/>
      <c r="Y98" s="99"/>
      <c r="Z98" s="99"/>
      <c r="AA98" s="99"/>
      <c r="AB98" s="99"/>
      <c r="AC98" s="99"/>
      <c r="AD98" s="99"/>
      <c r="AE98" s="99"/>
      <c r="AF98" s="99"/>
      <c r="AG98" s="101">
        <f>ROUND(SUM(AG99:AG100),2)</f>
        <v>28408.599999999999</v>
      </c>
      <c r="AH98" s="100"/>
      <c r="AI98" s="100"/>
      <c r="AJ98" s="100"/>
      <c r="AK98" s="100"/>
      <c r="AL98" s="100"/>
      <c r="AM98" s="100"/>
      <c r="AN98" s="102">
        <f>SUM(AG98,AT98)</f>
        <v>34374.409999999996</v>
      </c>
      <c r="AO98" s="100"/>
      <c r="AP98" s="100"/>
      <c r="AQ98" s="103" t="s">
        <v>76</v>
      </c>
      <c r="AR98" s="97"/>
      <c r="AS98" s="104">
        <f>ROUND(SUM(AS99:AS100),2)</f>
        <v>0</v>
      </c>
      <c r="AT98" s="105">
        <f>ROUND(SUM(AV98:AW98),2)</f>
        <v>5965.8100000000004</v>
      </c>
      <c r="AU98" s="106">
        <f>ROUND(SUM(AU99:AU100),5)</f>
        <v>213.00074000000001</v>
      </c>
      <c r="AV98" s="105">
        <f>ROUND(AZ98*L29,2)</f>
        <v>5965.8100000000004</v>
      </c>
      <c r="AW98" s="105">
        <f>ROUND(BA98*L30,2)</f>
        <v>0</v>
      </c>
      <c r="AX98" s="105">
        <f>ROUND(BB98*L29,2)</f>
        <v>0</v>
      </c>
      <c r="AY98" s="105">
        <f>ROUND(BC98*L30,2)</f>
        <v>0</v>
      </c>
      <c r="AZ98" s="105">
        <f>ROUND(SUM(AZ99:AZ100),2)</f>
        <v>28408.599999999999</v>
      </c>
      <c r="BA98" s="105">
        <f>ROUND(SUM(BA99:BA100),2)</f>
        <v>0</v>
      </c>
      <c r="BB98" s="105">
        <f>ROUND(SUM(BB99:BB100),2)</f>
        <v>0</v>
      </c>
      <c r="BC98" s="105">
        <f>ROUND(SUM(BC99:BC100),2)</f>
        <v>0</v>
      </c>
      <c r="BD98" s="107">
        <f>ROUND(SUM(BD99:BD100),2)</f>
        <v>0</v>
      </c>
      <c r="BE98" s="7"/>
      <c r="BS98" s="108" t="s">
        <v>69</v>
      </c>
      <c r="BT98" s="108" t="s">
        <v>77</v>
      </c>
      <c r="BU98" s="108" t="s">
        <v>71</v>
      </c>
      <c r="BV98" s="108" t="s">
        <v>72</v>
      </c>
      <c r="BW98" s="108" t="s">
        <v>88</v>
      </c>
      <c r="BX98" s="108" t="s">
        <v>4</v>
      </c>
      <c r="CL98" s="108" t="s">
        <v>1</v>
      </c>
      <c r="CM98" s="108" t="s">
        <v>79</v>
      </c>
    </row>
    <row r="99" s="4" customFormat="1" ht="23.25" customHeight="1">
      <c r="A99" s="109" t="s">
        <v>80</v>
      </c>
      <c r="B99" s="57"/>
      <c r="C99" s="10"/>
      <c r="D99" s="10"/>
      <c r="E99" s="110" t="s">
        <v>81</v>
      </c>
      <c r="F99" s="110"/>
      <c r="G99" s="110"/>
      <c r="H99" s="110"/>
      <c r="I99" s="110"/>
      <c r="J99" s="10"/>
      <c r="K99" s="110" t="s">
        <v>87</v>
      </c>
      <c r="L99" s="110"/>
      <c r="M99" s="110"/>
      <c r="N99" s="110"/>
      <c r="O99" s="110"/>
      <c r="P99" s="110"/>
      <c r="Q99" s="110"/>
      <c r="R99" s="110"/>
      <c r="S99" s="110"/>
      <c r="T99" s="110"/>
      <c r="U99" s="110"/>
      <c r="V99" s="110"/>
      <c r="W99" s="110"/>
      <c r="X99" s="110"/>
      <c r="Y99" s="110"/>
      <c r="Z99" s="110"/>
      <c r="AA99" s="110"/>
      <c r="AB99" s="110"/>
      <c r="AC99" s="110"/>
      <c r="AD99" s="110"/>
      <c r="AE99" s="110"/>
      <c r="AF99" s="110"/>
      <c r="AG99" s="111">
        <f>'Méněpráce - Okapní chodní...'!J32</f>
        <v>-209544.82999999999</v>
      </c>
      <c r="AH99" s="10"/>
      <c r="AI99" s="10"/>
      <c r="AJ99" s="10"/>
      <c r="AK99" s="10"/>
      <c r="AL99" s="10"/>
      <c r="AM99" s="10"/>
      <c r="AN99" s="111">
        <f>SUM(AG99,AT99)</f>
        <v>-253549.23999999999</v>
      </c>
      <c r="AO99" s="10"/>
      <c r="AP99" s="10"/>
      <c r="AQ99" s="112" t="s">
        <v>82</v>
      </c>
      <c r="AR99" s="57"/>
      <c r="AS99" s="113">
        <v>0</v>
      </c>
      <c r="AT99" s="114">
        <f>ROUND(SUM(AV99:AW99),2)</f>
        <v>-44004.410000000003</v>
      </c>
      <c r="AU99" s="115">
        <f>'Méněpráce - Okapní chodní...'!P127</f>
        <v>0</v>
      </c>
      <c r="AV99" s="114">
        <f>'Méněpráce - Okapní chodní...'!J35</f>
        <v>-44004.410000000003</v>
      </c>
      <c r="AW99" s="114">
        <f>'Méněpráce - Okapní chodní...'!J36</f>
        <v>0</v>
      </c>
      <c r="AX99" s="114">
        <f>'Méněpráce - Okapní chodní...'!J37</f>
        <v>0</v>
      </c>
      <c r="AY99" s="114">
        <f>'Méněpráce - Okapní chodní...'!J38</f>
        <v>0</v>
      </c>
      <c r="AZ99" s="114">
        <f>'Méněpráce - Okapní chodní...'!F35</f>
        <v>-209544.82999999999</v>
      </c>
      <c r="BA99" s="114">
        <f>'Méněpráce - Okapní chodní...'!F36</f>
        <v>0</v>
      </c>
      <c r="BB99" s="114">
        <f>'Méněpráce - Okapní chodní...'!F37</f>
        <v>0</v>
      </c>
      <c r="BC99" s="114">
        <f>'Méněpráce - Okapní chodní...'!F38</f>
        <v>0</v>
      </c>
      <c r="BD99" s="116">
        <f>'Méněpráce - Okapní chodní...'!F39</f>
        <v>0</v>
      </c>
      <c r="BE99" s="4"/>
      <c r="BT99" s="26" t="s">
        <v>79</v>
      </c>
      <c r="BV99" s="26" t="s">
        <v>72</v>
      </c>
      <c r="BW99" s="26" t="s">
        <v>89</v>
      </c>
      <c r="BX99" s="26" t="s">
        <v>88</v>
      </c>
      <c r="CL99" s="26" t="s">
        <v>1</v>
      </c>
    </row>
    <row r="100" s="4" customFormat="1" ht="23.25" customHeight="1">
      <c r="A100" s="109" t="s">
        <v>80</v>
      </c>
      <c r="B100" s="57"/>
      <c r="C100" s="10"/>
      <c r="D100" s="10"/>
      <c r="E100" s="110" t="s">
        <v>84</v>
      </c>
      <c r="F100" s="110"/>
      <c r="G100" s="110"/>
      <c r="H100" s="110"/>
      <c r="I100" s="110"/>
      <c r="J100" s="10"/>
      <c r="K100" s="110" t="s">
        <v>87</v>
      </c>
      <c r="L100" s="110"/>
      <c r="M100" s="110"/>
      <c r="N100" s="110"/>
      <c r="O100" s="110"/>
      <c r="P100" s="110"/>
      <c r="Q100" s="110"/>
      <c r="R100" s="110"/>
      <c r="S100" s="110"/>
      <c r="T100" s="110"/>
      <c r="U100" s="110"/>
      <c r="V100" s="110"/>
      <c r="W100" s="110"/>
      <c r="X100" s="110"/>
      <c r="Y100" s="110"/>
      <c r="Z100" s="110"/>
      <c r="AA100" s="110"/>
      <c r="AB100" s="110"/>
      <c r="AC100" s="110"/>
      <c r="AD100" s="110"/>
      <c r="AE100" s="110"/>
      <c r="AF100" s="110"/>
      <c r="AG100" s="111">
        <f>'Vícepráce - Okapní chodní...'!J32</f>
        <v>237953.42999999999</v>
      </c>
      <c r="AH100" s="10"/>
      <c r="AI100" s="10"/>
      <c r="AJ100" s="10"/>
      <c r="AK100" s="10"/>
      <c r="AL100" s="10"/>
      <c r="AM100" s="10"/>
      <c r="AN100" s="111">
        <f>SUM(AG100,AT100)</f>
        <v>287923.65000000002</v>
      </c>
      <c r="AO100" s="10"/>
      <c r="AP100" s="10"/>
      <c r="AQ100" s="112" t="s">
        <v>82</v>
      </c>
      <c r="AR100" s="57"/>
      <c r="AS100" s="113">
        <v>0</v>
      </c>
      <c r="AT100" s="114">
        <f>ROUND(SUM(AV100:AW100),2)</f>
        <v>49970.220000000001</v>
      </c>
      <c r="AU100" s="115">
        <f>'Vícepráce - Okapní chodní...'!P131</f>
        <v>213.00073700000002</v>
      </c>
      <c r="AV100" s="114">
        <f>'Vícepráce - Okapní chodní...'!J35</f>
        <v>49970.220000000001</v>
      </c>
      <c r="AW100" s="114">
        <f>'Vícepráce - Okapní chodní...'!J36</f>
        <v>0</v>
      </c>
      <c r="AX100" s="114">
        <f>'Vícepráce - Okapní chodní...'!J37</f>
        <v>0</v>
      </c>
      <c r="AY100" s="114">
        <f>'Vícepráce - Okapní chodní...'!J38</f>
        <v>0</v>
      </c>
      <c r="AZ100" s="114">
        <f>'Vícepráce - Okapní chodní...'!F35</f>
        <v>237953.42999999999</v>
      </c>
      <c r="BA100" s="114">
        <f>'Vícepráce - Okapní chodní...'!F36</f>
        <v>0</v>
      </c>
      <c r="BB100" s="114">
        <f>'Vícepráce - Okapní chodní...'!F37</f>
        <v>0</v>
      </c>
      <c r="BC100" s="114">
        <f>'Vícepráce - Okapní chodní...'!F38</f>
        <v>0</v>
      </c>
      <c r="BD100" s="116">
        <f>'Vícepráce - Okapní chodní...'!F39</f>
        <v>0</v>
      </c>
      <c r="BE100" s="4"/>
      <c r="BT100" s="26" t="s">
        <v>79</v>
      </c>
      <c r="BV100" s="26" t="s">
        <v>72</v>
      </c>
      <c r="BW100" s="26" t="s">
        <v>90</v>
      </c>
      <c r="BX100" s="26" t="s">
        <v>88</v>
      </c>
      <c r="CL100" s="26" t="s">
        <v>1</v>
      </c>
    </row>
    <row r="101" s="7" customFormat="1" ht="50.25" customHeight="1">
      <c r="A101" s="109" t="s">
        <v>80</v>
      </c>
      <c r="B101" s="97"/>
      <c r="C101" s="98"/>
      <c r="D101" s="99" t="s">
        <v>91</v>
      </c>
      <c r="E101" s="99"/>
      <c r="F101" s="99"/>
      <c r="G101" s="99"/>
      <c r="H101" s="99"/>
      <c r="I101" s="100"/>
      <c r="J101" s="99" t="s">
        <v>92</v>
      </c>
      <c r="K101" s="99"/>
      <c r="L101" s="99"/>
      <c r="M101" s="99"/>
      <c r="N101" s="99"/>
      <c r="O101" s="99"/>
      <c r="P101" s="99"/>
      <c r="Q101" s="99"/>
      <c r="R101" s="99"/>
      <c r="S101" s="99"/>
      <c r="T101" s="99"/>
      <c r="U101" s="99"/>
      <c r="V101" s="99"/>
      <c r="W101" s="99"/>
      <c r="X101" s="99"/>
      <c r="Y101" s="99"/>
      <c r="Z101" s="99"/>
      <c r="AA101" s="99"/>
      <c r="AB101" s="99"/>
      <c r="AC101" s="99"/>
      <c r="AD101" s="99"/>
      <c r="AE101" s="99"/>
      <c r="AF101" s="99"/>
      <c r="AG101" s="102">
        <f>'OBJEKT - Změna č.22 - Vni...'!J30</f>
        <v>28678.34</v>
      </c>
      <c r="AH101" s="100"/>
      <c r="AI101" s="100"/>
      <c r="AJ101" s="100"/>
      <c r="AK101" s="100"/>
      <c r="AL101" s="100"/>
      <c r="AM101" s="100"/>
      <c r="AN101" s="102">
        <f>SUM(AG101,AT101)</f>
        <v>34700.790000000001</v>
      </c>
      <c r="AO101" s="100"/>
      <c r="AP101" s="100"/>
      <c r="AQ101" s="103" t="s">
        <v>76</v>
      </c>
      <c r="AR101" s="97"/>
      <c r="AS101" s="104">
        <v>0</v>
      </c>
      <c r="AT101" s="105">
        <f>ROUND(SUM(AV101:AW101),2)</f>
        <v>6022.4499999999998</v>
      </c>
      <c r="AU101" s="106">
        <f>'OBJEKT - Změna č.22 - Vni...'!P121</f>
        <v>29.819297999999996</v>
      </c>
      <c r="AV101" s="105">
        <f>'OBJEKT - Změna č.22 - Vni...'!J33</f>
        <v>6022.4499999999998</v>
      </c>
      <c r="AW101" s="105">
        <f>'OBJEKT - Změna č.22 - Vni...'!J34</f>
        <v>0</v>
      </c>
      <c r="AX101" s="105">
        <f>'OBJEKT - Změna č.22 - Vni...'!J35</f>
        <v>0</v>
      </c>
      <c r="AY101" s="105">
        <f>'OBJEKT - Změna č.22 - Vni...'!J36</f>
        <v>0</v>
      </c>
      <c r="AZ101" s="105">
        <f>'OBJEKT - Změna č.22 - Vni...'!F33</f>
        <v>28678.34</v>
      </c>
      <c r="BA101" s="105">
        <f>'OBJEKT - Změna č.22 - Vni...'!F34</f>
        <v>0</v>
      </c>
      <c r="BB101" s="105">
        <f>'OBJEKT - Změna č.22 - Vni...'!F35</f>
        <v>0</v>
      </c>
      <c r="BC101" s="105">
        <f>'OBJEKT - Změna č.22 - Vni...'!F36</f>
        <v>0</v>
      </c>
      <c r="BD101" s="107">
        <f>'OBJEKT - Změna č.22 - Vni...'!F37</f>
        <v>0</v>
      </c>
      <c r="BE101" s="7"/>
      <c r="BT101" s="108" t="s">
        <v>77</v>
      </c>
      <c r="BV101" s="108" t="s">
        <v>72</v>
      </c>
      <c r="BW101" s="108" t="s">
        <v>93</v>
      </c>
      <c r="BX101" s="108" t="s">
        <v>4</v>
      </c>
      <c r="CL101" s="108" t="s">
        <v>1</v>
      </c>
      <c r="CM101" s="108" t="s">
        <v>79</v>
      </c>
    </row>
    <row r="102" s="7" customFormat="1" ht="50.25" customHeight="1">
      <c r="A102" s="7"/>
      <c r="B102" s="97"/>
      <c r="C102" s="98"/>
      <c r="D102" s="99" t="s">
        <v>94</v>
      </c>
      <c r="E102" s="99"/>
      <c r="F102" s="99"/>
      <c r="G102" s="99"/>
      <c r="H102" s="99"/>
      <c r="I102" s="100"/>
      <c r="J102" s="99" t="s">
        <v>95</v>
      </c>
      <c r="K102" s="99"/>
      <c r="L102" s="99"/>
      <c r="M102" s="99"/>
      <c r="N102" s="99"/>
      <c r="O102" s="99"/>
      <c r="P102" s="99"/>
      <c r="Q102" s="99"/>
      <c r="R102" s="99"/>
      <c r="S102" s="99"/>
      <c r="T102" s="99"/>
      <c r="U102" s="99"/>
      <c r="V102" s="99"/>
      <c r="W102" s="99"/>
      <c r="X102" s="99"/>
      <c r="Y102" s="99"/>
      <c r="Z102" s="99"/>
      <c r="AA102" s="99"/>
      <c r="AB102" s="99"/>
      <c r="AC102" s="99"/>
      <c r="AD102" s="99"/>
      <c r="AE102" s="99"/>
      <c r="AF102" s="99"/>
      <c r="AG102" s="101">
        <f>ROUND(SUM(AG103:AG104),2)</f>
        <v>-26705.299999999999</v>
      </c>
      <c r="AH102" s="100"/>
      <c r="AI102" s="100"/>
      <c r="AJ102" s="100"/>
      <c r="AK102" s="100"/>
      <c r="AL102" s="100"/>
      <c r="AM102" s="100"/>
      <c r="AN102" s="102">
        <f>SUM(AG102,AT102)</f>
        <v>-32313.41</v>
      </c>
      <c r="AO102" s="100"/>
      <c r="AP102" s="100"/>
      <c r="AQ102" s="103" t="s">
        <v>76</v>
      </c>
      <c r="AR102" s="97"/>
      <c r="AS102" s="104">
        <f>ROUND(SUM(AS103:AS104),2)</f>
        <v>0</v>
      </c>
      <c r="AT102" s="105">
        <f>ROUND(SUM(AV102:AW102),2)</f>
        <v>-5608.1099999999997</v>
      </c>
      <c r="AU102" s="106">
        <f>ROUND(SUM(AU103:AU104),5)</f>
        <v>0</v>
      </c>
      <c r="AV102" s="105">
        <f>ROUND(AZ102*L29,2)</f>
        <v>-5608.1099999999997</v>
      </c>
      <c r="AW102" s="105">
        <f>ROUND(BA102*L30,2)</f>
        <v>0</v>
      </c>
      <c r="AX102" s="105">
        <f>ROUND(BB102*L29,2)</f>
        <v>0</v>
      </c>
      <c r="AY102" s="105">
        <f>ROUND(BC102*L30,2)</f>
        <v>0</v>
      </c>
      <c r="AZ102" s="105">
        <f>ROUND(SUM(AZ103:AZ104),2)</f>
        <v>-26705.299999999999</v>
      </c>
      <c r="BA102" s="105">
        <f>ROUND(SUM(BA103:BA104),2)</f>
        <v>0</v>
      </c>
      <c r="BB102" s="105">
        <f>ROUND(SUM(BB103:BB104),2)</f>
        <v>0</v>
      </c>
      <c r="BC102" s="105">
        <f>ROUND(SUM(BC103:BC104),2)</f>
        <v>0</v>
      </c>
      <c r="BD102" s="107">
        <f>ROUND(SUM(BD103:BD104),2)</f>
        <v>0</v>
      </c>
      <c r="BE102" s="7"/>
      <c r="BS102" s="108" t="s">
        <v>69</v>
      </c>
      <c r="BT102" s="108" t="s">
        <v>77</v>
      </c>
      <c r="BU102" s="108" t="s">
        <v>71</v>
      </c>
      <c r="BV102" s="108" t="s">
        <v>72</v>
      </c>
      <c r="BW102" s="108" t="s">
        <v>96</v>
      </c>
      <c r="BX102" s="108" t="s">
        <v>4</v>
      </c>
      <c r="CL102" s="108" t="s">
        <v>1</v>
      </c>
      <c r="CM102" s="108" t="s">
        <v>79</v>
      </c>
    </row>
    <row r="103" s="4" customFormat="1" ht="23.25" customHeight="1">
      <c r="A103" s="109" t="s">
        <v>80</v>
      </c>
      <c r="B103" s="57"/>
      <c r="C103" s="10"/>
      <c r="D103" s="10"/>
      <c r="E103" s="110" t="s">
        <v>81</v>
      </c>
      <c r="F103" s="110"/>
      <c r="G103" s="110"/>
      <c r="H103" s="110"/>
      <c r="I103" s="110"/>
      <c r="J103" s="10"/>
      <c r="K103" s="110" t="s">
        <v>97</v>
      </c>
      <c r="L103" s="110"/>
      <c r="M103" s="110"/>
      <c r="N103" s="110"/>
      <c r="O103" s="110"/>
      <c r="P103" s="110"/>
      <c r="Q103" s="110"/>
      <c r="R103" s="110"/>
      <c r="S103" s="110"/>
      <c r="T103" s="110"/>
      <c r="U103" s="110"/>
      <c r="V103" s="110"/>
      <c r="W103" s="110"/>
      <c r="X103" s="110"/>
      <c r="Y103" s="110"/>
      <c r="Z103" s="110"/>
      <c r="AA103" s="110"/>
      <c r="AB103" s="110"/>
      <c r="AC103" s="110"/>
      <c r="AD103" s="110"/>
      <c r="AE103" s="110"/>
      <c r="AF103" s="110"/>
      <c r="AG103" s="111">
        <f>'Méněpráce - Posuvná mobil...'!J32</f>
        <v>-70248.339999999997</v>
      </c>
      <c r="AH103" s="10"/>
      <c r="AI103" s="10"/>
      <c r="AJ103" s="10"/>
      <c r="AK103" s="10"/>
      <c r="AL103" s="10"/>
      <c r="AM103" s="10"/>
      <c r="AN103" s="111">
        <f>SUM(AG103,AT103)</f>
        <v>-85000.489999999991</v>
      </c>
      <c r="AO103" s="10"/>
      <c r="AP103" s="10"/>
      <c r="AQ103" s="112" t="s">
        <v>82</v>
      </c>
      <c r="AR103" s="57"/>
      <c r="AS103" s="113">
        <v>0</v>
      </c>
      <c r="AT103" s="114">
        <f>ROUND(SUM(AV103:AW103),2)</f>
        <v>-14752.15</v>
      </c>
      <c r="AU103" s="115">
        <f>'Méněpráce - Posuvná mobil...'!P122</f>
        <v>0</v>
      </c>
      <c r="AV103" s="114">
        <f>'Méněpráce - Posuvná mobil...'!J35</f>
        <v>-14752.15</v>
      </c>
      <c r="AW103" s="114">
        <f>'Méněpráce - Posuvná mobil...'!J36</f>
        <v>0</v>
      </c>
      <c r="AX103" s="114">
        <f>'Méněpráce - Posuvná mobil...'!J37</f>
        <v>0</v>
      </c>
      <c r="AY103" s="114">
        <f>'Méněpráce - Posuvná mobil...'!J38</f>
        <v>0</v>
      </c>
      <c r="AZ103" s="114">
        <f>'Méněpráce - Posuvná mobil...'!F35</f>
        <v>-70248.339999999997</v>
      </c>
      <c r="BA103" s="114">
        <f>'Méněpráce - Posuvná mobil...'!F36</f>
        <v>0</v>
      </c>
      <c r="BB103" s="114">
        <f>'Méněpráce - Posuvná mobil...'!F37</f>
        <v>0</v>
      </c>
      <c r="BC103" s="114">
        <f>'Méněpráce - Posuvná mobil...'!F38</f>
        <v>0</v>
      </c>
      <c r="BD103" s="116">
        <f>'Méněpráce - Posuvná mobil...'!F39</f>
        <v>0</v>
      </c>
      <c r="BE103" s="4"/>
      <c r="BT103" s="26" t="s">
        <v>79</v>
      </c>
      <c r="BV103" s="26" t="s">
        <v>72</v>
      </c>
      <c r="BW103" s="26" t="s">
        <v>98</v>
      </c>
      <c r="BX103" s="26" t="s">
        <v>96</v>
      </c>
      <c r="CL103" s="26" t="s">
        <v>1</v>
      </c>
    </row>
    <row r="104" s="4" customFormat="1" ht="16.5" customHeight="1">
      <c r="A104" s="109" t="s">
        <v>80</v>
      </c>
      <c r="B104" s="57"/>
      <c r="C104" s="10"/>
      <c r="D104" s="10"/>
      <c r="E104" s="110" t="s">
        <v>84</v>
      </c>
      <c r="F104" s="110"/>
      <c r="G104" s="110"/>
      <c r="H104" s="110"/>
      <c r="I104" s="110"/>
      <c r="J104" s="10"/>
      <c r="K104" s="110" t="s">
        <v>97</v>
      </c>
      <c r="L104" s="110"/>
      <c r="M104" s="110"/>
      <c r="N104" s="110"/>
      <c r="O104" s="110"/>
      <c r="P104" s="110"/>
      <c r="Q104" s="110"/>
      <c r="R104" s="110"/>
      <c r="S104" s="110"/>
      <c r="T104" s="110"/>
      <c r="U104" s="110"/>
      <c r="V104" s="110"/>
      <c r="W104" s="110"/>
      <c r="X104" s="110"/>
      <c r="Y104" s="110"/>
      <c r="Z104" s="110"/>
      <c r="AA104" s="110"/>
      <c r="AB104" s="110"/>
      <c r="AC104" s="110"/>
      <c r="AD104" s="110"/>
      <c r="AE104" s="110"/>
      <c r="AF104" s="110"/>
      <c r="AG104" s="111">
        <f>'Vícepráce - Posuvná mobil...'!J32</f>
        <v>43543.040000000001</v>
      </c>
      <c r="AH104" s="10"/>
      <c r="AI104" s="10"/>
      <c r="AJ104" s="10"/>
      <c r="AK104" s="10"/>
      <c r="AL104" s="10"/>
      <c r="AM104" s="10"/>
      <c r="AN104" s="111">
        <f>SUM(AG104,AT104)</f>
        <v>52687.080000000002</v>
      </c>
      <c r="AO104" s="10"/>
      <c r="AP104" s="10"/>
      <c r="AQ104" s="112" t="s">
        <v>82</v>
      </c>
      <c r="AR104" s="57"/>
      <c r="AS104" s="113">
        <v>0</v>
      </c>
      <c r="AT104" s="114">
        <f>ROUND(SUM(AV104:AW104),2)</f>
        <v>9144.0400000000009</v>
      </c>
      <c r="AU104" s="115">
        <f>'Vícepráce - Posuvná mobil...'!P122</f>
        <v>0</v>
      </c>
      <c r="AV104" s="114">
        <f>'Vícepráce - Posuvná mobil...'!J35</f>
        <v>9144.0400000000009</v>
      </c>
      <c r="AW104" s="114">
        <f>'Vícepráce - Posuvná mobil...'!J36</f>
        <v>0</v>
      </c>
      <c r="AX104" s="114">
        <f>'Vícepráce - Posuvná mobil...'!J37</f>
        <v>0</v>
      </c>
      <c r="AY104" s="114">
        <f>'Vícepráce - Posuvná mobil...'!J38</f>
        <v>0</v>
      </c>
      <c r="AZ104" s="114">
        <f>'Vícepráce - Posuvná mobil...'!F35</f>
        <v>43543.040000000001</v>
      </c>
      <c r="BA104" s="114">
        <f>'Vícepráce - Posuvná mobil...'!F36</f>
        <v>0</v>
      </c>
      <c r="BB104" s="114">
        <f>'Vícepráce - Posuvná mobil...'!F37</f>
        <v>0</v>
      </c>
      <c r="BC104" s="114">
        <f>'Vícepráce - Posuvná mobil...'!F38</f>
        <v>0</v>
      </c>
      <c r="BD104" s="116">
        <f>'Vícepráce - Posuvná mobil...'!F39</f>
        <v>0</v>
      </c>
      <c r="BE104" s="4"/>
      <c r="BT104" s="26" t="s">
        <v>79</v>
      </c>
      <c r="BV104" s="26" t="s">
        <v>72</v>
      </c>
      <c r="BW104" s="26" t="s">
        <v>99</v>
      </c>
      <c r="BX104" s="26" t="s">
        <v>96</v>
      </c>
      <c r="CL104" s="26" t="s">
        <v>1</v>
      </c>
    </row>
    <row r="105" s="7" customFormat="1" ht="50.25" customHeight="1">
      <c r="A105" s="7"/>
      <c r="B105" s="97"/>
      <c r="C105" s="98"/>
      <c r="D105" s="99" t="s">
        <v>100</v>
      </c>
      <c r="E105" s="99"/>
      <c r="F105" s="99"/>
      <c r="G105" s="99"/>
      <c r="H105" s="99"/>
      <c r="I105" s="100"/>
      <c r="J105" s="99" t="s">
        <v>101</v>
      </c>
      <c r="K105" s="99"/>
      <c r="L105" s="99"/>
      <c r="M105" s="99"/>
      <c r="N105" s="99"/>
      <c r="O105" s="99"/>
      <c r="P105" s="99"/>
      <c r="Q105" s="99"/>
      <c r="R105" s="99"/>
      <c r="S105" s="99"/>
      <c r="T105" s="99"/>
      <c r="U105" s="99"/>
      <c r="V105" s="99"/>
      <c r="W105" s="99"/>
      <c r="X105" s="99"/>
      <c r="Y105" s="99"/>
      <c r="Z105" s="99"/>
      <c r="AA105" s="99"/>
      <c r="AB105" s="99"/>
      <c r="AC105" s="99"/>
      <c r="AD105" s="99"/>
      <c r="AE105" s="99"/>
      <c r="AF105" s="99"/>
      <c r="AG105" s="101">
        <f>ROUND(SUM(AG106:AG107),2)</f>
        <v>16286.4</v>
      </c>
      <c r="AH105" s="100"/>
      <c r="AI105" s="100"/>
      <c r="AJ105" s="100"/>
      <c r="AK105" s="100"/>
      <c r="AL105" s="100"/>
      <c r="AM105" s="100"/>
      <c r="AN105" s="102">
        <f>SUM(AG105,AT105)</f>
        <v>19706.540000000001</v>
      </c>
      <c r="AO105" s="100"/>
      <c r="AP105" s="100"/>
      <c r="AQ105" s="103" t="s">
        <v>76</v>
      </c>
      <c r="AR105" s="97"/>
      <c r="AS105" s="104">
        <f>ROUND(SUM(AS106:AS107),2)</f>
        <v>0</v>
      </c>
      <c r="AT105" s="105">
        <f>ROUND(SUM(AV105:AW105),2)</f>
        <v>3420.1399999999999</v>
      </c>
      <c r="AU105" s="106">
        <f>ROUND(SUM(AU106:AU107),5)</f>
        <v>85.049080000000004</v>
      </c>
      <c r="AV105" s="105">
        <f>ROUND(AZ105*L29,2)</f>
        <v>3420.1399999999999</v>
      </c>
      <c r="AW105" s="105">
        <f>ROUND(BA105*L30,2)</f>
        <v>0</v>
      </c>
      <c r="AX105" s="105">
        <f>ROUND(BB105*L29,2)</f>
        <v>0</v>
      </c>
      <c r="AY105" s="105">
        <f>ROUND(BC105*L30,2)</f>
        <v>0</v>
      </c>
      <c r="AZ105" s="105">
        <f>ROUND(SUM(AZ106:AZ107),2)</f>
        <v>16286.4</v>
      </c>
      <c r="BA105" s="105">
        <f>ROUND(SUM(BA106:BA107),2)</f>
        <v>0</v>
      </c>
      <c r="BB105" s="105">
        <f>ROUND(SUM(BB106:BB107),2)</f>
        <v>0</v>
      </c>
      <c r="BC105" s="105">
        <f>ROUND(SUM(BC106:BC107),2)</f>
        <v>0</v>
      </c>
      <c r="BD105" s="107">
        <f>ROUND(SUM(BD106:BD107),2)</f>
        <v>0</v>
      </c>
      <c r="BE105" s="7"/>
      <c r="BS105" s="108" t="s">
        <v>69</v>
      </c>
      <c r="BT105" s="108" t="s">
        <v>77</v>
      </c>
      <c r="BU105" s="108" t="s">
        <v>71</v>
      </c>
      <c r="BV105" s="108" t="s">
        <v>72</v>
      </c>
      <c r="BW105" s="108" t="s">
        <v>102</v>
      </c>
      <c r="BX105" s="108" t="s">
        <v>4</v>
      </c>
      <c r="CL105" s="108" t="s">
        <v>1</v>
      </c>
      <c r="CM105" s="108" t="s">
        <v>79</v>
      </c>
    </row>
    <row r="106" s="4" customFormat="1" ht="23.25" customHeight="1">
      <c r="A106" s="109" t="s">
        <v>80</v>
      </c>
      <c r="B106" s="57"/>
      <c r="C106" s="10"/>
      <c r="D106" s="10"/>
      <c r="E106" s="110" t="s">
        <v>81</v>
      </c>
      <c r="F106" s="110"/>
      <c r="G106" s="110"/>
      <c r="H106" s="110"/>
      <c r="I106" s="110"/>
      <c r="J106" s="10"/>
      <c r="K106" s="110" t="s">
        <v>101</v>
      </c>
      <c r="L106" s="110"/>
      <c r="M106" s="110"/>
      <c r="N106" s="110"/>
      <c r="O106" s="110"/>
      <c r="P106" s="110"/>
      <c r="Q106" s="110"/>
      <c r="R106" s="110"/>
      <c r="S106" s="110"/>
      <c r="T106" s="110"/>
      <c r="U106" s="110"/>
      <c r="V106" s="110"/>
      <c r="W106" s="110"/>
      <c r="X106" s="110"/>
      <c r="Y106" s="110"/>
      <c r="Z106" s="110"/>
      <c r="AA106" s="110"/>
      <c r="AB106" s="110"/>
      <c r="AC106" s="110"/>
      <c r="AD106" s="110"/>
      <c r="AE106" s="110"/>
      <c r="AF106" s="110"/>
      <c r="AG106" s="111">
        <f>'Méněpráce - Vnitřní schod...'!J32</f>
        <v>-71040.720000000001</v>
      </c>
      <c r="AH106" s="10"/>
      <c r="AI106" s="10"/>
      <c r="AJ106" s="10"/>
      <c r="AK106" s="10"/>
      <c r="AL106" s="10"/>
      <c r="AM106" s="10"/>
      <c r="AN106" s="111">
        <f>SUM(AG106,AT106)</f>
        <v>-85959.270000000004</v>
      </c>
      <c r="AO106" s="10"/>
      <c r="AP106" s="10"/>
      <c r="AQ106" s="112" t="s">
        <v>82</v>
      </c>
      <c r="AR106" s="57"/>
      <c r="AS106" s="113">
        <v>0</v>
      </c>
      <c r="AT106" s="114">
        <f>ROUND(SUM(AV106:AW106),2)</f>
        <v>-14918.549999999999</v>
      </c>
      <c r="AU106" s="115">
        <f>'Méněpráce - Vnitřní schod...'!P127</f>
        <v>0</v>
      </c>
      <c r="AV106" s="114">
        <f>'Méněpráce - Vnitřní schod...'!J35</f>
        <v>-14918.549999999999</v>
      </c>
      <c r="AW106" s="114">
        <f>'Méněpráce - Vnitřní schod...'!J36</f>
        <v>0</v>
      </c>
      <c r="AX106" s="114">
        <f>'Méněpráce - Vnitřní schod...'!J37</f>
        <v>0</v>
      </c>
      <c r="AY106" s="114">
        <f>'Méněpráce - Vnitřní schod...'!J38</f>
        <v>0</v>
      </c>
      <c r="AZ106" s="114">
        <f>'Méněpráce - Vnitřní schod...'!F35</f>
        <v>-71040.720000000001</v>
      </c>
      <c r="BA106" s="114">
        <f>'Méněpráce - Vnitřní schod...'!F36</f>
        <v>0</v>
      </c>
      <c r="BB106" s="114">
        <f>'Méněpráce - Vnitřní schod...'!F37</f>
        <v>0</v>
      </c>
      <c r="BC106" s="114">
        <f>'Méněpráce - Vnitřní schod...'!F38</f>
        <v>0</v>
      </c>
      <c r="BD106" s="116">
        <f>'Méněpráce - Vnitřní schod...'!F39</f>
        <v>0</v>
      </c>
      <c r="BE106" s="4"/>
      <c r="BT106" s="26" t="s">
        <v>79</v>
      </c>
      <c r="BV106" s="26" t="s">
        <v>72</v>
      </c>
      <c r="BW106" s="26" t="s">
        <v>103</v>
      </c>
      <c r="BX106" s="26" t="s">
        <v>102</v>
      </c>
      <c r="CL106" s="26" t="s">
        <v>1</v>
      </c>
    </row>
    <row r="107" s="4" customFormat="1" ht="23.25" customHeight="1">
      <c r="A107" s="109" t="s">
        <v>80</v>
      </c>
      <c r="B107" s="57"/>
      <c r="C107" s="10"/>
      <c r="D107" s="10"/>
      <c r="E107" s="110" t="s">
        <v>84</v>
      </c>
      <c r="F107" s="110"/>
      <c r="G107" s="110"/>
      <c r="H107" s="110"/>
      <c r="I107" s="110"/>
      <c r="J107" s="10"/>
      <c r="K107" s="110" t="s">
        <v>101</v>
      </c>
      <c r="L107" s="110"/>
      <c r="M107" s="110"/>
      <c r="N107" s="110"/>
      <c r="O107" s="110"/>
      <c r="P107" s="110"/>
      <c r="Q107" s="110"/>
      <c r="R107" s="110"/>
      <c r="S107" s="110"/>
      <c r="T107" s="110"/>
      <c r="U107" s="110"/>
      <c r="V107" s="110"/>
      <c r="W107" s="110"/>
      <c r="X107" s="110"/>
      <c r="Y107" s="110"/>
      <c r="Z107" s="110"/>
      <c r="AA107" s="110"/>
      <c r="AB107" s="110"/>
      <c r="AC107" s="110"/>
      <c r="AD107" s="110"/>
      <c r="AE107" s="110"/>
      <c r="AF107" s="110"/>
      <c r="AG107" s="111">
        <f>'Vícepráce - Vnitřní schod...'!J32</f>
        <v>87327.119999999995</v>
      </c>
      <c r="AH107" s="10"/>
      <c r="AI107" s="10"/>
      <c r="AJ107" s="10"/>
      <c r="AK107" s="10"/>
      <c r="AL107" s="10"/>
      <c r="AM107" s="10"/>
      <c r="AN107" s="111">
        <f>SUM(AG107,AT107)</f>
        <v>105665.81999999999</v>
      </c>
      <c r="AO107" s="10"/>
      <c r="AP107" s="10"/>
      <c r="AQ107" s="112" t="s">
        <v>82</v>
      </c>
      <c r="AR107" s="57"/>
      <c r="AS107" s="113">
        <v>0</v>
      </c>
      <c r="AT107" s="114">
        <f>ROUND(SUM(AV107:AW107),2)</f>
        <v>18338.700000000001</v>
      </c>
      <c r="AU107" s="115">
        <f>'Vícepráce - Vnitřní schod...'!P128</f>
        <v>85.049084000000008</v>
      </c>
      <c r="AV107" s="114">
        <f>'Vícepráce - Vnitřní schod...'!J35</f>
        <v>18338.700000000001</v>
      </c>
      <c r="AW107" s="114">
        <f>'Vícepráce - Vnitřní schod...'!J36</f>
        <v>0</v>
      </c>
      <c r="AX107" s="114">
        <f>'Vícepráce - Vnitřní schod...'!J37</f>
        <v>0</v>
      </c>
      <c r="AY107" s="114">
        <f>'Vícepráce - Vnitřní schod...'!J38</f>
        <v>0</v>
      </c>
      <c r="AZ107" s="114">
        <f>'Vícepráce - Vnitřní schod...'!F35</f>
        <v>87327.119999999995</v>
      </c>
      <c r="BA107" s="114">
        <f>'Vícepráce - Vnitřní schod...'!F36</f>
        <v>0</v>
      </c>
      <c r="BB107" s="114">
        <f>'Vícepráce - Vnitřní schod...'!F37</f>
        <v>0</v>
      </c>
      <c r="BC107" s="114">
        <f>'Vícepráce - Vnitřní schod...'!F38</f>
        <v>0</v>
      </c>
      <c r="BD107" s="116">
        <f>'Vícepráce - Vnitřní schod...'!F39</f>
        <v>0</v>
      </c>
      <c r="BE107" s="4"/>
      <c r="BT107" s="26" t="s">
        <v>79</v>
      </c>
      <c r="BV107" s="26" t="s">
        <v>72</v>
      </c>
      <c r="BW107" s="26" t="s">
        <v>104</v>
      </c>
      <c r="BX107" s="26" t="s">
        <v>102</v>
      </c>
      <c r="CL107" s="26" t="s">
        <v>1</v>
      </c>
    </row>
    <row r="108" s="7" customFormat="1" ht="50.25" customHeight="1">
      <c r="A108" s="7"/>
      <c r="B108" s="97"/>
      <c r="C108" s="98"/>
      <c r="D108" s="99" t="s">
        <v>105</v>
      </c>
      <c r="E108" s="99"/>
      <c r="F108" s="99"/>
      <c r="G108" s="99"/>
      <c r="H108" s="99"/>
      <c r="I108" s="100"/>
      <c r="J108" s="99" t="s">
        <v>106</v>
      </c>
      <c r="K108" s="99"/>
      <c r="L108" s="99"/>
      <c r="M108" s="99"/>
      <c r="N108" s="99"/>
      <c r="O108" s="99"/>
      <c r="P108" s="99"/>
      <c r="Q108" s="99"/>
      <c r="R108" s="99"/>
      <c r="S108" s="99"/>
      <c r="T108" s="99"/>
      <c r="U108" s="99"/>
      <c r="V108" s="99"/>
      <c r="W108" s="99"/>
      <c r="X108" s="99"/>
      <c r="Y108" s="99"/>
      <c r="Z108" s="99"/>
      <c r="AA108" s="99"/>
      <c r="AB108" s="99"/>
      <c r="AC108" s="99"/>
      <c r="AD108" s="99"/>
      <c r="AE108" s="99"/>
      <c r="AF108" s="99"/>
      <c r="AG108" s="101">
        <f>ROUND(AG109,2)</f>
        <v>47312.120000000003</v>
      </c>
      <c r="AH108" s="100"/>
      <c r="AI108" s="100"/>
      <c r="AJ108" s="100"/>
      <c r="AK108" s="100"/>
      <c r="AL108" s="100"/>
      <c r="AM108" s="100"/>
      <c r="AN108" s="102">
        <f>SUM(AG108,AT108)</f>
        <v>57247.669999999998</v>
      </c>
      <c r="AO108" s="100"/>
      <c r="AP108" s="100"/>
      <c r="AQ108" s="103" t="s">
        <v>76</v>
      </c>
      <c r="AR108" s="97"/>
      <c r="AS108" s="104">
        <f>ROUND(AS109,2)</f>
        <v>0</v>
      </c>
      <c r="AT108" s="105">
        <f>ROUND(SUM(AV108:AW108),2)</f>
        <v>9935.5499999999993</v>
      </c>
      <c r="AU108" s="106">
        <f>ROUND(AU109,5)</f>
        <v>0</v>
      </c>
      <c r="AV108" s="105">
        <f>ROUND(AZ108*L29,2)</f>
        <v>9935.5499999999993</v>
      </c>
      <c r="AW108" s="105">
        <f>ROUND(BA108*L30,2)</f>
        <v>0</v>
      </c>
      <c r="AX108" s="105">
        <f>ROUND(BB108*L29,2)</f>
        <v>0</v>
      </c>
      <c r="AY108" s="105">
        <f>ROUND(BC108*L30,2)</f>
        <v>0</v>
      </c>
      <c r="AZ108" s="105">
        <f>ROUND(AZ109,2)</f>
        <v>47312.120000000003</v>
      </c>
      <c r="BA108" s="105">
        <f>ROUND(BA109,2)</f>
        <v>0</v>
      </c>
      <c r="BB108" s="105">
        <f>ROUND(BB109,2)</f>
        <v>0</v>
      </c>
      <c r="BC108" s="105">
        <f>ROUND(BC109,2)</f>
        <v>0</v>
      </c>
      <c r="BD108" s="107">
        <f>ROUND(BD109,2)</f>
        <v>0</v>
      </c>
      <c r="BE108" s="7"/>
      <c r="BS108" s="108" t="s">
        <v>69</v>
      </c>
      <c r="BT108" s="108" t="s">
        <v>77</v>
      </c>
      <c r="BU108" s="108" t="s">
        <v>71</v>
      </c>
      <c r="BV108" s="108" t="s">
        <v>72</v>
      </c>
      <c r="BW108" s="108" t="s">
        <v>107</v>
      </c>
      <c r="BX108" s="108" t="s">
        <v>4</v>
      </c>
      <c r="CL108" s="108" t="s">
        <v>1</v>
      </c>
      <c r="CM108" s="108" t="s">
        <v>79</v>
      </c>
    </row>
    <row r="109" s="4" customFormat="1" ht="16.5" customHeight="1">
      <c r="A109" s="109" t="s">
        <v>80</v>
      </c>
      <c r="B109" s="57"/>
      <c r="C109" s="10"/>
      <c r="D109" s="10"/>
      <c r="E109" s="110" t="s">
        <v>84</v>
      </c>
      <c r="F109" s="110"/>
      <c r="G109" s="110"/>
      <c r="H109" s="110"/>
      <c r="I109" s="110"/>
      <c r="J109" s="10"/>
      <c r="K109" s="110" t="s">
        <v>106</v>
      </c>
      <c r="L109" s="110"/>
      <c r="M109" s="110"/>
      <c r="N109" s="110"/>
      <c r="O109" s="110"/>
      <c r="P109" s="110"/>
      <c r="Q109" s="110"/>
      <c r="R109" s="110"/>
      <c r="S109" s="110"/>
      <c r="T109" s="110"/>
      <c r="U109" s="110"/>
      <c r="V109" s="110"/>
      <c r="W109" s="110"/>
      <c r="X109" s="110"/>
      <c r="Y109" s="110"/>
      <c r="Z109" s="110"/>
      <c r="AA109" s="110"/>
      <c r="AB109" s="110"/>
      <c r="AC109" s="110"/>
      <c r="AD109" s="110"/>
      <c r="AE109" s="110"/>
      <c r="AF109" s="110"/>
      <c r="AG109" s="111">
        <f>'Vícepráce - Obložení venk...'!J32</f>
        <v>47312.120000000003</v>
      </c>
      <c r="AH109" s="10"/>
      <c r="AI109" s="10"/>
      <c r="AJ109" s="10"/>
      <c r="AK109" s="10"/>
      <c r="AL109" s="10"/>
      <c r="AM109" s="10"/>
      <c r="AN109" s="111">
        <f>SUM(AG109,AT109)</f>
        <v>57247.669999999998</v>
      </c>
      <c r="AO109" s="10"/>
      <c r="AP109" s="10"/>
      <c r="AQ109" s="112" t="s">
        <v>82</v>
      </c>
      <c r="AR109" s="57"/>
      <c r="AS109" s="113">
        <v>0</v>
      </c>
      <c r="AT109" s="114">
        <f>ROUND(SUM(AV109:AW109),2)</f>
        <v>9935.5499999999993</v>
      </c>
      <c r="AU109" s="115">
        <f>'Vícepráce - Obložení venk...'!P123</f>
        <v>0</v>
      </c>
      <c r="AV109" s="114">
        <f>'Vícepráce - Obložení venk...'!J35</f>
        <v>9935.5499999999993</v>
      </c>
      <c r="AW109" s="114">
        <f>'Vícepráce - Obložení venk...'!J36</f>
        <v>0</v>
      </c>
      <c r="AX109" s="114">
        <f>'Vícepráce - Obložení venk...'!J37</f>
        <v>0</v>
      </c>
      <c r="AY109" s="114">
        <f>'Vícepráce - Obložení venk...'!J38</f>
        <v>0</v>
      </c>
      <c r="AZ109" s="114">
        <f>'Vícepráce - Obložení venk...'!F35</f>
        <v>47312.120000000003</v>
      </c>
      <c r="BA109" s="114">
        <f>'Vícepráce - Obložení venk...'!F36</f>
        <v>0</v>
      </c>
      <c r="BB109" s="114">
        <f>'Vícepráce - Obložení venk...'!F37</f>
        <v>0</v>
      </c>
      <c r="BC109" s="114">
        <f>'Vícepráce - Obložení venk...'!F38</f>
        <v>0</v>
      </c>
      <c r="BD109" s="116">
        <f>'Vícepráce - Obložení venk...'!F39</f>
        <v>0</v>
      </c>
      <c r="BE109" s="4"/>
      <c r="BT109" s="26" t="s">
        <v>79</v>
      </c>
      <c r="BV109" s="26" t="s">
        <v>72</v>
      </c>
      <c r="BW109" s="26" t="s">
        <v>108</v>
      </c>
      <c r="BX109" s="26" t="s">
        <v>107</v>
      </c>
      <c r="CL109" s="26" t="s">
        <v>1</v>
      </c>
    </row>
    <row r="110" s="7" customFormat="1" ht="50.25" customHeight="1">
      <c r="A110" s="7"/>
      <c r="B110" s="97"/>
      <c r="C110" s="98"/>
      <c r="D110" s="99" t="s">
        <v>109</v>
      </c>
      <c r="E110" s="99"/>
      <c r="F110" s="99"/>
      <c r="G110" s="99"/>
      <c r="H110" s="99"/>
      <c r="I110" s="100"/>
      <c r="J110" s="99" t="s">
        <v>110</v>
      </c>
      <c r="K110" s="99"/>
      <c r="L110" s="99"/>
      <c r="M110" s="99"/>
      <c r="N110" s="99"/>
      <c r="O110" s="99"/>
      <c r="P110" s="99"/>
      <c r="Q110" s="99"/>
      <c r="R110" s="99"/>
      <c r="S110" s="99"/>
      <c r="T110" s="99"/>
      <c r="U110" s="99"/>
      <c r="V110" s="99"/>
      <c r="W110" s="99"/>
      <c r="X110" s="99"/>
      <c r="Y110" s="99"/>
      <c r="Z110" s="99"/>
      <c r="AA110" s="99"/>
      <c r="AB110" s="99"/>
      <c r="AC110" s="99"/>
      <c r="AD110" s="99"/>
      <c r="AE110" s="99"/>
      <c r="AF110" s="99"/>
      <c r="AG110" s="101">
        <f>ROUND(SUM(AG111:AG112),2)</f>
        <v>27782.060000000001</v>
      </c>
      <c r="AH110" s="100"/>
      <c r="AI110" s="100"/>
      <c r="AJ110" s="100"/>
      <c r="AK110" s="100"/>
      <c r="AL110" s="100"/>
      <c r="AM110" s="100"/>
      <c r="AN110" s="102">
        <f>SUM(AG110,AT110)</f>
        <v>33616.290000000001</v>
      </c>
      <c r="AO110" s="100"/>
      <c r="AP110" s="100"/>
      <c r="AQ110" s="103" t="s">
        <v>76</v>
      </c>
      <c r="AR110" s="97"/>
      <c r="AS110" s="104">
        <f>ROUND(SUM(AS111:AS112),2)</f>
        <v>0</v>
      </c>
      <c r="AT110" s="105">
        <f>ROUND(SUM(AV110:AW110),2)</f>
        <v>5834.2299999999996</v>
      </c>
      <c r="AU110" s="106">
        <f>ROUND(SUM(AU111:AU112),5)</f>
        <v>0</v>
      </c>
      <c r="AV110" s="105">
        <f>ROUND(AZ110*L29,2)</f>
        <v>5834.2299999999996</v>
      </c>
      <c r="AW110" s="105">
        <f>ROUND(BA110*L30,2)</f>
        <v>0</v>
      </c>
      <c r="AX110" s="105">
        <f>ROUND(BB110*L29,2)</f>
        <v>0</v>
      </c>
      <c r="AY110" s="105">
        <f>ROUND(BC110*L30,2)</f>
        <v>0</v>
      </c>
      <c r="AZ110" s="105">
        <f>ROUND(SUM(AZ111:AZ112),2)</f>
        <v>27782.060000000001</v>
      </c>
      <c r="BA110" s="105">
        <f>ROUND(SUM(BA111:BA112),2)</f>
        <v>0</v>
      </c>
      <c r="BB110" s="105">
        <f>ROUND(SUM(BB111:BB112),2)</f>
        <v>0</v>
      </c>
      <c r="BC110" s="105">
        <f>ROUND(SUM(BC111:BC112),2)</f>
        <v>0</v>
      </c>
      <c r="BD110" s="107">
        <f>ROUND(SUM(BD111:BD112),2)</f>
        <v>0</v>
      </c>
      <c r="BE110" s="7"/>
      <c r="BS110" s="108" t="s">
        <v>69</v>
      </c>
      <c r="BT110" s="108" t="s">
        <v>77</v>
      </c>
      <c r="BU110" s="108" t="s">
        <v>71</v>
      </c>
      <c r="BV110" s="108" t="s">
        <v>72</v>
      </c>
      <c r="BW110" s="108" t="s">
        <v>111</v>
      </c>
      <c r="BX110" s="108" t="s">
        <v>4</v>
      </c>
      <c r="CL110" s="108" t="s">
        <v>1</v>
      </c>
      <c r="CM110" s="108" t="s">
        <v>79</v>
      </c>
    </row>
    <row r="111" s="4" customFormat="1" ht="23.25" customHeight="1">
      <c r="A111" s="109" t="s">
        <v>80</v>
      </c>
      <c r="B111" s="57"/>
      <c r="C111" s="10"/>
      <c r="D111" s="10"/>
      <c r="E111" s="110" t="s">
        <v>81</v>
      </c>
      <c r="F111" s="110"/>
      <c r="G111" s="110"/>
      <c r="H111" s="110"/>
      <c r="I111" s="110"/>
      <c r="J111" s="10"/>
      <c r="K111" s="110" t="s">
        <v>110</v>
      </c>
      <c r="L111" s="110"/>
      <c r="M111" s="110"/>
      <c r="N111" s="110"/>
      <c r="O111" s="110"/>
      <c r="P111" s="110"/>
      <c r="Q111" s="110"/>
      <c r="R111" s="110"/>
      <c r="S111" s="110"/>
      <c r="T111" s="110"/>
      <c r="U111" s="110"/>
      <c r="V111" s="110"/>
      <c r="W111" s="110"/>
      <c r="X111" s="110"/>
      <c r="Y111" s="110"/>
      <c r="Z111" s="110"/>
      <c r="AA111" s="110"/>
      <c r="AB111" s="110"/>
      <c r="AC111" s="110"/>
      <c r="AD111" s="110"/>
      <c r="AE111" s="110"/>
      <c r="AF111" s="110"/>
      <c r="AG111" s="111">
        <f>'Méněpráce - Elektroinstalace'!J32</f>
        <v>-197772.64000000001</v>
      </c>
      <c r="AH111" s="10"/>
      <c r="AI111" s="10"/>
      <c r="AJ111" s="10"/>
      <c r="AK111" s="10"/>
      <c r="AL111" s="10"/>
      <c r="AM111" s="10"/>
      <c r="AN111" s="111">
        <f>SUM(AG111,AT111)</f>
        <v>-239304.89000000001</v>
      </c>
      <c r="AO111" s="10"/>
      <c r="AP111" s="10"/>
      <c r="AQ111" s="112" t="s">
        <v>82</v>
      </c>
      <c r="AR111" s="57"/>
      <c r="AS111" s="113">
        <v>0</v>
      </c>
      <c r="AT111" s="114">
        <f>ROUND(SUM(AV111:AW111),2)</f>
        <v>-41532.25</v>
      </c>
      <c r="AU111" s="115">
        <f>'Méněpráce - Elektroinstalace'!P123</f>
        <v>0</v>
      </c>
      <c r="AV111" s="114">
        <f>'Méněpráce - Elektroinstalace'!J35</f>
        <v>-41532.25</v>
      </c>
      <c r="AW111" s="114">
        <f>'Méněpráce - Elektroinstalace'!J36</f>
        <v>0</v>
      </c>
      <c r="AX111" s="114">
        <f>'Méněpráce - Elektroinstalace'!J37</f>
        <v>0</v>
      </c>
      <c r="AY111" s="114">
        <f>'Méněpráce - Elektroinstalace'!J38</f>
        <v>0</v>
      </c>
      <c r="AZ111" s="114">
        <f>'Méněpráce - Elektroinstalace'!F35</f>
        <v>-197772.64000000001</v>
      </c>
      <c r="BA111" s="114">
        <f>'Méněpráce - Elektroinstalace'!F36</f>
        <v>0</v>
      </c>
      <c r="BB111" s="114">
        <f>'Méněpráce - Elektroinstalace'!F37</f>
        <v>0</v>
      </c>
      <c r="BC111" s="114">
        <f>'Méněpráce - Elektroinstalace'!F38</f>
        <v>0</v>
      </c>
      <c r="BD111" s="116">
        <f>'Méněpráce - Elektroinstalace'!F39</f>
        <v>0</v>
      </c>
      <c r="BE111" s="4"/>
      <c r="BT111" s="26" t="s">
        <v>79</v>
      </c>
      <c r="BV111" s="26" t="s">
        <v>72</v>
      </c>
      <c r="BW111" s="26" t="s">
        <v>112</v>
      </c>
      <c r="BX111" s="26" t="s">
        <v>111</v>
      </c>
      <c r="CL111" s="26" t="s">
        <v>1</v>
      </c>
    </row>
    <row r="112" s="4" customFormat="1" ht="16.5" customHeight="1">
      <c r="A112" s="109" t="s">
        <v>80</v>
      </c>
      <c r="B112" s="57"/>
      <c r="C112" s="10"/>
      <c r="D112" s="10"/>
      <c r="E112" s="110" t="s">
        <v>84</v>
      </c>
      <c r="F112" s="110"/>
      <c r="G112" s="110"/>
      <c r="H112" s="110"/>
      <c r="I112" s="110"/>
      <c r="J112" s="10"/>
      <c r="K112" s="110" t="s">
        <v>110</v>
      </c>
      <c r="L112" s="110"/>
      <c r="M112" s="110"/>
      <c r="N112" s="110"/>
      <c r="O112" s="110"/>
      <c r="P112" s="110"/>
      <c r="Q112" s="110"/>
      <c r="R112" s="110"/>
      <c r="S112" s="110"/>
      <c r="T112" s="110"/>
      <c r="U112" s="110"/>
      <c r="V112" s="110"/>
      <c r="W112" s="110"/>
      <c r="X112" s="110"/>
      <c r="Y112" s="110"/>
      <c r="Z112" s="110"/>
      <c r="AA112" s="110"/>
      <c r="AB112" s="110"/>
      <c r="AC112" s="110"/>
      <c r="AD112" s="110"/>
      <c r="AE112" s="110"/>
      <c r="AF112" s="110"/>
      <c r="AG112" s="111">
        <f>'Vícepráce - Elektroinstalace'!J32</f>
        <v>225554.70000000001</v>
      </c>
      <c r="AH112" s="10"/>
      <c r="AI112" s="10"/>
      <c r="AJ112" s="10"/>
      <c r="AK112" s="10"/>
      <c r="AL112" s="10"/>
      <c r="AM112" s="10"/>
      <c r="AN112" s="111">
        <f>SUM(AG112,AT112)</f>
        <v>272921.19</v>
      </c>
      <c r="AO112" s="10"/>
      <c r="AP112" s="10"/>
      <c r="AQ112" s="112" t="s">
        <v>82</v>
      </c>
      <c r="AR112" s="57"/>
      <c r="AS112" s="113">
        <v>0</v>
      </c>
      <c r="AT112" s="114">
        <f>ROUND(SUM(AV112:AW112),2)</f>
        <v>47366.489999999998</v>
      </c>
      <c r="AU112" s="115">
        <f>'Vícepráce - Elektroinstalace'!P122</f>
        <v>0</v>
      </c>
      <c r="AV112" s="114">
        <f>'Vícepráce - Elektroinstalace'!J35</f>
        <v>47366.489999999998</v>
      </c>
      <c r="AW112" s="114">
        <f>'Vícepráce - Elektroinstalace'!J36</f>
        <v>0</v>
      </c>
      <c r="AX112" s="114">
        <f>'Vícepráce - Elektroinstalace'!J37</f>
        <v>0</v>
      </c>
      <c r="AY112" s="114">
        <f>'Vícepráce - Elektroinstalace'!J38</f>
        <v>0</v>
      </c>
      <c r="AZ112" s="114">
        <f>'Vícepráce - Elektroinstalace'!F35</f>
        <v>225554.70000000001</v>
      </c>
      <c r="BA112" s="114">
        <f>'Vícepráce - Elektroinstalace'!F36</f>
        <v>0</v>
      </c>
      <c r="BB112" s="114">
        <f>'Vícepráce - Elektroinstalace'!F37</f>
        <v>0</v>
      </c>
      <c r="BC112" s="114">
        <f>'Vícepráce - Elektroinstalace'!F38</f>
        <v>0</v>
      </c>
      <c r="BD112" s="116">
        <f>'Vícepráce - Elektroinstalace'!F39</f>
        <v>0</v>
      </c>
      <c r="BE112" s="4"/>
      <c r="BT112" s="26" t="s">
        <v>79</v>
      </c>
      <c r="BV112" s="26" t="s">
        <v>72</v>
      </c>
      <c r="BW112" s="26" t="s">
        <v>113</v>
      </c>
      <c r="BX112" s="26" t="s">
        <v>111</v>
      </c>
      <c r="CL112" s="26" t="s">
        <v>1</v>
      </c>
    </row>
    <row r="113" s="7" customFormat="1" ht="50.25" customHeight="1">
      <c r="A113" s="7"/>
      <c r="B113" s="97"/>
      <c r="C113" s="98"/>
      <c r="D113" s="99" t="s">
        <v>114</v>
      </c>
      <c r="E113" s="99"/>
      <c r="F113" s="99"/>
      <c r="G113" s="99"/>
      <c r="H113" s="99"/>
      <c r="I113" s="100"/>
      <c r="J113" s="99" t="s">
        <v>115</v>
      </c>
      <c r="K113" s="99"/>
      <c r="L113" s="99"/>
      <c r="M113" s="99"/>
      <c r="N113" s="99"/>
      <c r="O113" s="99"/>
      <c r="P113" s="99"/>
      <c r="Q113" s="99"/>
      <c r="R113" s="99"/>
      <c r="S113" s="99"/>
      <c r="T113" s="99"/>
      <c r="U113" s="99"/>
      <c r="V113" s="99"/>
      <c r="W113" s="99"/>
      <c r="X113" s="99"/>
      <c r="Y113" s="99"/>
      <c r="Z113" s="99"/>
      <c r="AA113" s="99"/>
      <c r="AB113" s="99"/>
      <c r="AC113" s="99"/>
      <c r="AD113" s="99"/>
      <c r="AE113" s="99"/>
      <c r="AF113" s="99"/>
      <c r="AG113" s="101">
        <f>ROUND(SUM(AG114:AG115),2)</f>
        <v>-56350.57</v>
      </c>
      <c r="AH113" s="100"/>
      <c r="AI113" s="100"/>
      <c r="AJ113" s="100"/>
      <c r="AK113" s="100"/>
      <c r="AL113" s="100"/>
      <c r="AM113" s="100"/>
      <c r="AN113" s="102">
        <f>SUM(AG113,AT113)</f>
        <v>-68184.190000000002</v>
      </c>
      <c r="AO113" s="100"/>
      <c r="AP113" s="100"/>
      <c r="AQ113" s="103" t="s">
        <v>76</v>
      </c>
      <c r="AR113" s="97"/>
      <c r="AS113" s="104">
        <f>ROUND(SUM(AS114:AS115),2)</f>
        <v>0</v>
      </c>
      <c r="AT113" s="105">
        <f>ROUND(SUM(AV113:AW113),2)</f>
        <v>-11833.620000000001</v>
      </c>
      <c r="AU113" s="106">
        <f>ROUND(SUM(AU114:AU115),5)</f>
        <v>43.013399999999997</v>
      </c>
      <c r="AV113" s="105">
        <f>ROUND(AZ113*L29,2)</f>
        <v>-11833.620000000001</v>
      </c>
      <c r="AW113" s="105">
        <f>ROUND(BA113*L30,2)</f>
        <v>0</v>
      </c>
      <c r="AX113" s="105">
        <f>ROUND(BB113*L29,2)</f>
        <v>0</v>
      </c>
      <c r="AY113" s="105">
        <f>ROUND(BC113*L30,2)</f>
        <v>0</v>
      </c>
      <c r="AZ113" s="105">
        <f>ROUND(SUM(AZ114:AZ115),2)</f>
        <v>-56350.57</v>
      </c>
      <c r="BA113" s="105">
        <f>ROUND(SUM(BA114:BA115),2)</f>
        <v>0</v>
      </c>
      <c r="BB113" s="105">
        <f>ROUND(SUM(BB114:BB115),2)</f>
        <v>0</v>
      </c>
      <c r="BC113" s="105">
        <f>ROUND(SUM(BC114:BC115),2)</f>
        <v>0</v>
      </c>
      <c r="BD113" s="107">
        <f>ROUND(SUM(BD114:BD115),2)</f>
        <v>0</v>
      </c>
      <c r="BE113" s="7"/>
      <c r="BS113" s="108" t="s">
        <v>69</v>
      </c>
      <c r="BT113" s="108" t="s">
        <v>77</v>
      </c>
      <c r="BU113" s="108" t="s">
        <v>71</v>
      </c>
      <c r="BV113" s="108" t="s">
        <v>72</v>
      </c>
      <c r="BW113" s="108" t="s">
        <v>116</v>
      </c>
      <c r="BX113" s="108" t="s">
        <v>4</v>
      </c>
      <c r="CL113" s="108" t="s">
        <v>1</v>
      </c>
      <c r="CM113" s="108" t="s">
        <v>79</v>
      </c>
    </row>
    <row r="114" s="4" customFormat="1" ht="23.25" customHeight="1">
      <c r="A114" s="109" t="s">
        <v>80</v>
      </c>
      <c r="B114" s="57"/>
      <c r="C114" s="10"/>
      <c r="D114" s="10"/>
      <c r="E114" s="110" t="s">
        <v>81</v>
      </c>
      <c r="F114" s="110"/>
      <c r="G114" s="110"/>
      <c r="H114" s="110"/>
      <c r="I114" s="110"/>
      <c r="J114" s="10"/>
      <c r="K114" s="110" t="s">
        <v>117</v>
      </c>
      <c r="L114" s="110"/>
      <c r="M114" s="110"/>
      <c r="N114" s="110"/>
      <c r="O114" s="110"/>
      <c r="P114" s="110"/>
      <c r="Q114" s="110"/>
      <c r="R114" s="110"/>
      <c r="S114" s="110"/>
      <c r="T114" s="110"/>
      <c r="U114" s="110"/>
      <c r="V114" s="110"/>
      <c r="W114" s="110"/>
      <c r="X114" s="110"/>
      <c r="Y114" s="110"/>
      <c r="Z114" s="110"/>
      <c r="AA114" s="110"/>
      <c r="AB114" s="110"/>
      <c r="AC114" s="110"/>
      <c r="AD114" s="110"/>
      <c r="AE114" s="110"/>
      <c r="AF114" s="110"/>
      <c r="AG114" s="111">
        <f>'Méněpráce - Ostatní - kam...'!J32</f>
        <v>-78698.339999999997</v>
      </c>
      <c r="AH114" s="10"/>
      <c r="AI114" s="10"/>
      <c r="AJ114" s="10"/>
      <c r="AK114" s="10"/>
      <c r="AL114" s="10"/>
      <c r="AM114" s="10"/>
      <c r="AN114" s="111">
        <f>SUM(AG114,AT114)</f>
        <v>-95224.989999999991</v>
      </c>
      <c r="AO114" s="10"/>
      <c r="AP114" s="10"/>
      <c r="AQ114" s="112" t="s">
        <v>82</v>
      </c>
      <c r="AR114" s="57"/>
      <c r="AS114" s="113">
        <v>0</v>
      </c>
      <c r="AT114" s="114">
        <f>ROUND(SUM(AV114:AW114),2)</f>
        <v>-16526.650000000001</v>
      </c>
      <c r="AU114" s="115">
        <f>'Méněpráce - Ostatní - kam...'!P129</f>
        <v>0</v>
      </c>
      <c r="AV114" s="114">
        <f>'Méněpráce - Ostatní - kam...'!J35</f>
        <v>-16526.650000000001</v>
      </c>
      <c r="AW114" s="114">
        <f>'Méněpráce - Ostatní - kam...'!J36</f>
        <v>0</v>
      </c>
      <c r="AX114" s="114">
        <f>'Méněpráce - Ostatní - kam...'!J37</f>
        <v>0</v>
      </c>
      <c r="AY114" s="114">
        <f>'Méněpráce - Ostatní - kam...'!J38</f>
        <v>0</v>
      </c>
      <c r="AZ114" s="114">
        <f>'Méněpráce - Ostatní - kam...'!F35</f>
        <v>-78698.339999999997</v>
      </c>
      <c r="BA114" s="114">
        <f>'Méněpráce - Ostatní - kam...'!F36</f>
        <v>0</v>
      </c>
      <c r="BB114" s="114">
        <f>'Méněpráce - Ostatní - kam...'!F37</f>
        <v>0</v>
      </c>
      <c r="BC114" s="114">
        <f>'Méněpráce - Ostatní - kam...'!F38</f>
        <v>0</v>
      </c>
      <c r="BD114" s="116">
        <f>'Méněpráce - Ostatní - kam...'!F39</f>
        <v>0</v>
      </c>
      <c r="BE114" s="4"/>
      <c r="BT114" s="26" t="s">
        <v>79</v>
      </c>
      <c r="BV114" s="26" t="s">
        <v>72</v>
      </c>
      <c r="BW114" s="26" t="s">
        <v>118</v>
      </c>
      <c r="BX114" s="26" t="s">
        <v>116</v>
      </c>
      <c r="CL114" s="26" t="s">
        <v>1</v>
      </c>
    </row>
    <row r="115" s="4" customFormat="1" ht="23.25" customHeight="1">
      <c r="A115" s="109" t="s">
        <v>80</v>
      </c>
      <c r="B115" s="57"/>
      <c r="C115" s="10"/>
      <c r="D115" s="10"/>
      <c r="E115" s="110" t="s">
        <v>84</v>
      </c>
      <c r="F115" s="110"/>
      <c r="G115" s="110"/>
      <c r="H115" s="110"/>
      <c r="I115" s="110"/>
      <c r="J115" s="10"/>
      <c r="K115" s="110" t="s">
        <v>117</v>
      </c>
      <c r="L115" s="110"/>
      <c r="M115" s="110"/>
      <c r="N115" s="110"/>
      <c r="O115" s="110"/>
      <c r="P115" s="110"/>
      <c r="Q115" s="110"/>
      <c r="R115" s="110"/>
      <c r="S115" s="110"/>
      <c r="T115" s="110"/>
      <c r="U115" s="110"/>
      <c r="V115" s="110"/>
      <c r="W115" s="110"/>
      <c r="X115" s="110"/>
      <c r="Y115" s="110"/>
      <c r="Z115" s="110"/>
      <c r="AA115" s="110"/>
      <c r="AB115" s="110"/>
      <c r="AC115" s="110"/>
      <c r="AD115" s="110"/>
      <c r="AE115" s="110"/>
      <c r="AF115" s="110"/>
      <c r="AG115" s="111">
        <f>'Vícepráce - Ostatní - kam...'!J32</f>
        <v>22347.77</v>
      </c>
      <c r="AH115" s="10"/>
      <c r="AI115" s="10"/>
      <c r="AJ115" s="10"/>
      <c r="AK115" s="10"/>
      <c r="AL115" s="10"/>
      <c r="AM115" s="10"/>
      <c r="AN115" s="111">
        <f>SUM(AG115,AT115)</f>
        <v>27040.799999999999</v>
      </c>
      <c r="AO115" s="10"/>
      <c r="AP115" s="10"/>
      <c r="AQ115" s="112" t="s">
        <v>82</v>
      </c>
      <c r="AR115" s="57"/>
      <c r="AS115" s="117">
        <v>0</v>
      </c>
      <c r="AT115" s="118">
        <f>ROUND(SUM(AV115:AW115),2)</f>
        <v>4693.0299999999997</v>
      </c>
      <c r="AU115" s="119">
        <f>'Vícepráce - Ostatní - kam...'!P125</f>
        <v>43.013399999999997</v>
      </c>
      <c r="AV115" s="118">
        <f>'Vícepráce - Ostatní - kam...'!J35</f>
        <v>4693.0299999999997</v>
      </c>
      <c r="AW115" s="118">
        <f>'Vícepráce - Ostatní - kam...'!J36</f>
        <v>0</v>
      </c>
      <c r="AX115" s="118">
        <f>'Vícepráce - Ostatní - kam...'!J37</f>
        <v>0</v>
      </c>
      <c r="AY115" s="118">
        <f>'Vícepráce - Ostatní - kam...'!J38</f>
        <v>0</v>
      </c>
      <c r="AZ115" s="118">
        <f>'Vícepráce - Ostatní - kam...'!F35</f>
        <v>22347.77</v>
      </c>
      <c r="BA115" s="118">
        <f>'Vícepráce - Ostatní - kam...'!F36</f>
        <v>0</v>
      </c>
      <c r="BB115" s="118">
        <f>'Vícepráce - Ostatní - kam...'!F37</f>
        <v>0</v>
      </c>
      <c r="BC115" s="118">
        <f>'Vícepráce - Ostatní - kam...'!F38</f>
        <v>0</v>
      </c>
      <c r="BD115" s="120">
        <f>'Vícepráce - Ostatní - kam...'!F39</f>
        <v>0</v>
      </c>
      <c r="BE115" s="4"/>
      <c r="BT115" s="26" t="s">
        <v>79</v>
      </c>
      <c r="BV115" s="26" t="s">
        <v>72</v>
      </c>
      <c r="BW115" s="26" t="s">
        <v>119</v>
      </c>
      <c r="BX115" s="26" t="s">
        <v>116</v>
      </c>
      <c r="CL115" s="26" t="s">
        <v>1</v>
      </c>
    </row>
    <row r="116" s="2" customFormat="1" ht="30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/>
      <c r="AN116" s="32"/>
      <c r="AO116" s="32"/>
      <c r="AP116" s="32"/>
      <c r="AQ116" s="32"/>
      <c r="AR116" s="33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</row>
    <row r="117" s="2" customFormat="1" ht="6.96" customHeight="1">
      <c r="A117" s="32"/>
      <c r="B117" s="53"/>
      <c r="C117" s="54"/>
      <c r="D117" s="54"/>
      <c r="E117" s="54"/>
      <c r="F117" s="54"/>
      <c r="G117" s="54"/>
      <c r="H117" s="54"/>
      <c r="I117" s="54"/>
      <c r="J117" s="54"/>
      <c r="K117" s="54"/>
      <c r="L117" s="54"/>
      <c r="M117" s="54"/>
      <c r="N117" s="54"/>
      <c r="O117" s="54"/>
      <c r="P117" s="54"/>
      <c r="Q117" s="54"/>
      <c r="R117" s="54"/>
      <c r="S117" s="54"/>
      <c r="T117" s="54"/>
      <c r="U117" s="54"/>
      <c r="V117" s="54"/>
      <c r="W117" s="54"/>
      <c r="X117" s="54"/>
      <c r="Y117" s="54"/>
      <c r="Z117" s="54"/>
      <c r="AA117" s="54"/>
      <c r="AB117" s="54"/>
      <c r="AC117" s="54"/>
      <c r="AD117" s="54"/>
      <c r="AE117" s="54"/>
      <c r="AF117" s="54"/>
      <c r="AG117" s="54"/>
      <c r="AH117" s="54"/>
      <c r="AI117" s="54"/>
      <c r="AJ117" s="54"/>
      <c r="AK117" s="54"/>
      <c r="AL117" s="54"/>
      <c r="AM117" s="54"/>
      <c r="AN117" s="54"/>
      <c r="AO117" s="54"/>
      <c r="AP117" s="54"/>
      <c r="AQ117" s="54"/>
      <c r="AR117" s="33"/>
      <c r="AS117" s="32"/>
      <c r="AT117" s="32"/>
      <c r="AU117" s="32"/>
      <c r="AV117" s="32"/>
      <c r="AW117" s="32"/>
      <c r="AX117" s="32"/>
      <c r="AY117" s="32"/>
      <c r="AZ117" s="32"/>
      <c r="BA117" s="32"/>
      <c r="BB117" s="32"/>
      <c r="BC117" s="32"/>
      <c r="BD117" s="32"/>
      <c r="BE117" s="32"/>
    </row>
  </sheetData>
  <mergeCells count="120">
    <mergeCell ref="C92:G92"/>
    <mergeCell ref="D98:H98"/>
    <mergeCell ref="D102:H102"/>
    <mergeCell ref="D101:H101"/>
    <mergeCell ref="D95:H95"/>
    <mergeCell ref="E103:I103"/>
    <mergeCell ref="E100:I100"/>
    <mergeCell ref="E99:I99"/>
    <mergeCell ref="E97:I97"/>
    <mergeCell ref="E96:I96"/>
    <mergeCell ref="E104:I104"/>
    <mergeCell ref="I92:AF92"/>
    <mergeCell ref="J95:AF95"/>
    <mergeCell ref="J102:AF102"/>
    <mergeCell ref="J101:AF101"/>
    <mergeCell ref="J98:AF98"/>
    <mergeCell ref="K103:AF103"/>
    <mergeCell ref="K96:AF96"/>
    <mergeCell ref="K100:AF100"/>
    <mergeCell ref="K99:AF99"/>
    <mergeCell ref="K104:AF104"/>
    <mergeCell ref="K97:AF97"/>
    <mergeCell ref="L85:AO85"/>
    <mergeCell ref="D105:H105"/>
    <mergeCell ref="J105:AF105"/>
    <mergeCell ref="E106:I106"/>
    <mergeCell ref="K106:AF106"/>
    <mergeCell ref="E107:I107"/>
    <mergeCell ref="K107:AF107"/>
    <mergeCell ref="D108:H108"/>
    <mergeCell ref="J108:AF108"/>
    <mergeCell ref="E109:I109"/>
    <mergeCell ref="K109:AF109"/>
    <mergeCell ref="D110:H110"/>
    <mergeCell ref="J110:AF110"/>
    <mergeCell ref="E111:I111"/>
    <mergeCell ref="K111:AF111"/>
    <mergeCell ref="E112:I112"/>
    <mergeCell ref="K112:AF112"/>
    <mergeCell ref="D113:H113"/>
    <mergeCell ref="J113:AF113"/>
    <mergeCell ref="E114:I114"/>
    <mergeCell ref="K114:AF114"/>
    <mergeCell ref="E115:I115"/>
    <mergeCell ref="K115:AF115"/>
    <mergeCell ref="AG94:AM94"/>
    <mergeCell ref="K5:AO5"/>
    <mergeCell ref="K6:AO6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AK30:AO30"/>
    <mergeCell ref="L30:P30"/>
    <mergeCell ref="W30:AE30"/>
    <mergeCell ref="W31:AE31"/>
    <mergeCell ref="AK31:AO31"/>
    <mergeCell ref="L31:P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98:AM98"/>
    <mergeCell ref="AG104:AM104"/>
    <mergeCell ref="AG92:AM92"/>
    <mergeCell ref="AG103:AM103"/>
    <mergeCell ref="AG95:AM95"/>
    <mergeCell ref="AG99:AM99"/>
    <mergeCell ref="AG102:AM102"/>
    <mergeCell ref="AG100:AM100"/>
    <mergeCell ref="AG101:AM101"/>
    <mergeCell ref="AG96:AM96"/>
    <mergeCell ref="AG97:AM97"/>
    <mergeCell ref="AM87:AN87"/>
    <mergeCell ref="AM89:AP89"/>
    <mergeCell ref="AM90:AP90"/>
    <mergeCell ref="AN100:AP100"/>
    <mergeCell ref="AN99:AP99"/>
    <mergeCell ref="AN102:AP102"/>
    <mergeCell ref="AN96:AP96"/>
    <mergeCell ref="AN98:AP98"/>
    <mergeCell ref="AN95:AP95"/>
    <mergeCell ref="AN103:AP103"/>
    <mergeCell ref="AN104:AP104"/>
    <mergeCell ref="AN97:AP97"/>
    <mergeCell ref="AN101:AP101"/>
    <mergeCell ref="AN92:AP92"/>
    <mergeCell ref="AS89:AT91"/>
    <mergeCell ref="AN105:AP105"/>
    <mergeCell ref="AG105:AM105"/>
    <mergeCell ref="AN106:AP106"/>
    <mergeCell ref="AG106:AM106"/>
    <mergeCell ref="AN107:AP107"/>
    <mergeCell ref="AG107:AM107"/>
    <mergeCell ref="AN108:AP108"/>
    <mergeCell ref="AG108:AM108"/>
    <mergeCell ref="AN109:AP109"/>
    <mergeCell ref="AG109:AM109"/>
    <mergeCell ref="AN110:AP110"/>
    <mergeCell ref="AG110:AM110"/>
    <mergeCell ref="AN111:AP111"/>
    <mergeCell ref="AG111:AM111"/>
    <mergeCell ref="AN112:AP112"/>
    <mergeCell ref="AG112:AM112"/>
    <mergeCell ref="AN113:AP113"/>
    <mergeCell ref="AG113:AM113"/>
    <mergeCell ref="AN114:AP114"/>
    <mergeCell ref="AG114:AM114"/>
    <mergeCell ref="AN115:AP115"/>
    <mergeCell ref="AG115:AM115"/>
    <mergeCell ref="AN94:AP94"/>
  </mergeCells>
  <hyperlinks>
    <hyperlink ref="A96" location="'Méněpráce - Vnitřní dveře...'!C2" display="/"/>
    <hyperlink ref="A97" location="'Vícepráce - Vnitřní dveře...'!C2" display="/"/>
    <hyperlink ref="A99" location="'Méněpráce - Okapní chodní...'!C2" display="/"/>
    <hyperlink ref="A100" location="'Vícepráce - Okapní chodní...'!C2" display="/"/>
    <hyperlink ref="A101" location="'OBJEKT - Změna č.22 - Vni...'!C2" display="/"/>
    <hyperlink ref="A103" location="'Méněpráce - Posuvná mobil...'!C2" display="/"/>
    <hyperlink ref="A104" location="'Vícepráce - Posuvná mobil...'!C2" display="/"/>
    <hyperlink ref="A106" location="'Méněpráce - Vnitřní schod...'!C2" display="/"/>
    <hyperlink ref="A107" location="'Vícepráce - Vnitřní schod...'!C2" display="/"/>
    <hyperlink ref="A109" location="'Vícepráce - Obložení venk...'!C2" display="/"/>
    <hyperlink ref="A111" location="'Méněpráce - Elektroinstalace'!C2" display="/"/>
    <hyperlink ref="A112" location="'Vícepráce - Elektroinstalace'!C2" display="/"/>
    <hyperlink ref="A114" location="'Méněpráce - Ostatní - kam...'!C2" display="/"/>
    <hyperlink ref="A115" location="'Vícepráce - Ostatní - kam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104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</row>
    <row r="4" s="1" customFormat="1" ht="24.96" customHeight="1">
      <c r="B4" s="22"/>
      <c r="D4" s="23" t="s">
        <v>120</v>
      </c>
      <c r="L4" s="22"/>
      <c r="M4" s="122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29" t="s">
        <v>14</v>
      </c>
      <c r="L6" s="22"/>
    </row>
    <row r="7" s="1" customFormat="1" ht="16.5" customHeight="1">
      <c r="B7" s="22"/>
      <c r="E7" s="123" t="str">
        <f>'Rekapitulace stavby'!K6</f>
        <v>ZL4 - SO 01 - OBJEKT BEZ BYTU - Stavební úpravy a přístavba komunitního centra BÉTEL</v>
      </c>
      <c r="F7" s="29"/>
      <c r="G7" s="29"/>
      <c r="H7" s="29"/>
      <c r="L7" s="22"/>
    </row>
    <row r="8" s="1" customFormat="1" ht="12" customHeight="1">
      <c r="B8" s="22"/>
      <c r="D8" s="29" t="s">
        <v>121</v>
      </c>
      <c r="L8" s="22"/>
    </row>
    <row r="9" s="2" customFormat="1" ht="16.5" customHeight="1">
      <c r="A9" s="32"/>
      <c r="B9" s="33"/>
      <c r="C9" s="32"/>
      <c r="D9" s="32"/>
      <c r="E9" s="123" t="s">
        <v>451</v>
      </c>
      <c r="F9" s="32"/>
      <c r="G9" s="32"/>
      <c r="H9" s="32"/>
      <c r="I9" s="32"/>
      <c r="J9" s="32"/>
      <c r="K9" s="32"/>
      <c r="L9" s="48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3"/>
      <c r="C10" s="32"/>
      <c r="D10" s="29" t="s">
        <v>123</v>
      </c>
      <c r="E10" s="32"/>
      <c r="F10" s="32"/>
      <c r="G10" s="32"/>
      <c r="H10" s="32"/>
      <c r="I10" s="32"/>
      <c r="J10" s="32"/>
      <c r="K10" s="32"/>
      <c r="L10" s="48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6.5" customHeight="1">
      <c r="A11" s="32"/>
      <c r="B11" s="33"/>
      <c r="C11" s="32"/>
      <c r="D11" s="32"/>
      <c r="E11" s="60" t="s">
        <v>567</v>
      </c>
      <c r="F11" s="32"/>
      <c r="G11" s="32"/>
      <c r="H11" s="32"/>
      <c r="I11" s="32"/>
      <c r="J11" s="32"/>
      <c r="K11" s="32"/>
      <c r="L11" s="48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8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2" customHeight="1">
      <c r="A13" s="32"/>
      <c r="B13" s="33"/>
      <c r="C13" s="32"/>
      <c r="D13" s="29" t="s">
        <v>16</v>
      </c>
      <c r="E13" s="32"/>
      <c r="F13" s="26" t="s">
        <v>1</v>
      </c>
      <c r="G13" s="32"/>
      <c r="H13" s="32"/>
      <c r="I13" s="29" t="s">
        <v>17</v>
      </c>
      <c r="J13" s="26" t="s">
        <v>1</v>
      </c>
      <c r="K13" s="32"/>
      <c r="L13" s="48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3"/>
      <c r="C14" s="32"/>
      <c r="D14" s="29" t="s">
        <v>18</v>
      </c>
      <c r="E14" s="32"/>
      <c r="F14" s="26" t="s">
        <v>125</v>
      </c>
      <c r="G14" s="32"/>
      <c r="H14" s="32"/>
      <c r="I14" s="29" t="s">
        <v>20</v>
      </c>
      <c r="J14" s="62" t="str">
        <f>'Rekapitulace stavby'!AN8</f>
        <v>3.6.2020</v>
      </c>
      <c r="K14" s="32"/>
      <c r="L14" s="48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0.8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8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3"/>
      <c r="C16" s="32"/>
      <c r="D16" s="29" t="s">
        <v>22</v>
      </c>
      <c r="E16" s="32"/>
      <c r="F16" s="32"/>
      <c r="G16" s="32"/>
      <c r="H16" s="32"/>
      <c r="I16" s="29" t="s">
        <v>23</v>
      </c>
      <c r="J16" s="26" t="s">
        <v>1</v>
      </c>
      <c r="K16" s="32"/>
      <c r="L16" s="48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8" customHeight="1">
      <c r="A17" s="32"/>
      <c r="B17" s="33"/>
      <c r="C17" s="32"/>
      <c r="D17" s="32"/>
      <c r="E17" s="26" t="s">
        <v>126</v>
      </c>
      <c r="F17" s="32"/>
      <c r="G17" s="32"/>
      <c r="H17" s="32"/>
      <c r="I17" s="29" t="s">
        <v>24</v>
      </c>
      <c r="J17" s="26" t="s">
        <v>1</v>
      </c>
      <c r="K17" s="32"/>
      <c r="L17" s="48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6.96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8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2" customHeight="1">
      <c r="A19" s="32"/>
      <c r="B19" s="33"/>
      <c r="C19" s="32"/>
      <c r="D19" s="29" t="s">
        <v>25</v>
      </c>
      <c r="E19" s="32"/>
      <c r="F19" s="32"/>
      <c r="G19" s="32"/>
      <c r="H19" s="32"/>
      <c r="I19" s="29" t="s">
        <v>23</v>
      </c>
      <c r="J19" s="26" t="s">
        <v>127</v>
      </c>
      <c r="K19" s="32"/>
      <c r="L19" s="48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8" customHeight="1">
      <c r="A20" s="32"/>
      <c r="B20" s="33"/>
      <c r="C20" s="32"/>
      <c r="D20" s="32"/>
      <c r="E20" s="26" t="s">
        <v>128</v>
      </c>
      <c r="F20" s="32"/>
      <c r="G20" s="32"/>
      <c r="H20" s="32"/>
      <c r="I20" s="29" t="s">
        <v>24</v>
      </c>
      <c r="J20" s="26" t="s">
        <v>129</v>
      </c>
      <c r="K20" s="32"/>
      <c r="L20" s="48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6.96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8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2" customHeight="1">
      <c r="A22" s="32"/>
      <c r="B22" s="33"/>
      <c r="C22" s="32"/>
      <c r="D22" s="29" t="s">
        <v>26</v>
      </c>
      <c r="E22" s="32"/>
      <c r="F22" s="32"/>
      <c r="G22" s="32"/>
      <c r="H22" s="32"/>
      <c r="I22" s="29" t="s">
        <v>23</v>
      </c>
      <c r="J22" s="26" t="s">
        <v>1</v>
      </c>
      <c r="K22" s="32"/>
      <c r="L22" s="48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8" customHeight="1">
      <c r="A23" s="32"/>
      <c r="B23" s="33"/>
      <c r="C23" s="32"/>
      <c r="D23" s="32"/>
      <c r="E23" s="26" t="s">
        <v>130</v>
      </c>
      <c r="F23" s="32"/>
      <c r="G23" s="32"/>
      <c r="H23" s="32"/>
      <c r="I23" s="29" t="s">
        <v>24</v>
      </c>
      <c r="J23" s="26" t="s">
        <v>1</v>
      </c>
      <c r="K23" s="32"/>
      <c r="L23" s="48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6.96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8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2" customHeight="1">
      <c r="A25" s="32"/>
      <c r="B25" s="33"/>
      <c r="C25" s="32"/>
      <c r="D25" s="29" t="s">
        <v>28</v>
      </c>
      <c r="E25" s="32"/>
      <c r="F25" s="32"/>
      <c r="G25" s="32"/>
      <c r="H25" s="32"/>
      <c r="I25" s="29" t="s">
        <v>23</v>
      </c>
      <c r="J25" s="26" t="str">
        <f>IF('Rekapitulace stavby'!AN19="","",'Rekapitulace stavby'!AN19)</f>
        <v/>
      </c>
      <c r="K25" s="32"/>
      <c r="L25" s="48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8" customHeight="1">
      <c r="A26" s="32"/>
      <c r="B26" s="33"/>
      <c r="C26" s="32"/>
      <c r="D26" s="32"/>
      <c r="E26" s="26" t="str">
        <f>IF('Rekapitulace stavby'!E20="","",'Rekapitulace stavby'!E20)</f>
        <v xml:space="preserve"> </v>
      </c>
      <c r="F26" s="32"/>
      <c r="G26" s="32"/>
      <c r="H26" s="32"/>
      <c r="I26" s="29" t="s">
        <v>24</v>
      </c>
      <c r="J26" s="26" t="str">
        <f>IF('Rekapitulace stavby'!AN20="","",'Rekapitulace stavby'!AN20)</f>
        <v/>
      </c>
      <c r="K26" s="32"/>
      <c r="L26" s="48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8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2" customHeight="1">
      <c r="A28" s="32"/>
      <c r="B28" s="33"/>
      <c r="C28" s="32"/>
      <c r="D28" s="29" t="s">
        <v>29</v>
      </c>
      <c r="E28" s="32"/>
      <c r="F28" s="32"/>
      <c r="G28" s="32"/>
      <c r="H28" s="32"/>
      <c r="I28" s="32"/>
      <c r="J28" s="32"/>
      <c r="K28" s="32"/>
      <c r="L28" s="48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8" customFormat="1" ht="16.5" customHeight="1">
      <c r="A29" s="124"/>
      <c r="B29" s="125"/>
      <c r="C29" s="124"/>
      <c r="D29" s="124"/>
      <c r="E29" s="30" t="s">
        <v>1</v>
      </c>
      <c r="F29" s="30"/>
      <c r="G29" s="30"/>
      <c r="H29" s="30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8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3"/>
      <c r="C31" s="32"/>
      <c r="D31" s="83"/>
      <c r="E31" s="83"/>
      <c r="F31" s="83"/>
      <c r="G31" s="83"/>
      <c r="H31" s="83"/>
      <c r="I31" s="83"/>
      <c r="J31" s="83"/>
      <c r="K31" s="83"/>
      <c r="L31" s="48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3"/>
      <c r="C32" s="32"/>
      <c r="D32" s="127" t="s">
        <v>30</v>
      </c>
      <c r="E32" s="32"/>
      <c r="F32" s="32"/>
      <c r="G32" s="32"/>
      <c r="H32" s="32"/>
      <c r="I32" s="32"/>
      <c r="J32" s="89">
        <f>ROUND(J128, 2)</f>
        <v>87327.119999999995</v>
      </c>
      <c r="K32" s="32"/>
      <c r="L32" s="48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3"/>
      <c r="C33" s="32"/>
      <c r="D33" s="83"/>
      <c r="E33" s="83"/>
      <c r="F33" s="83"/>
      <c r="G33" s="83"/>
      <c r="H33" s="83"/>
      <c r="I33" s="83"/>
      <c r="J33" s="83"/>
      <c r="K33" s="83"/>
      <c r="L33" s="48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3"/>
      <c r="C34" s="32"/>
      <c r="D34" s="32"/>
      <c r="E34" s="32"/>
      <c r="F34" s="37" t="s">
        <v>32</v>
      </c>
      <c r="G34" s="32"/>
      <c r="H34" s="32"/>
      <c r="I34" s="37" t="s">
        <v>31</v>
      </c>
      <c r="J34" s="37" t="s">
        <v>33</v>
      </c>
      <c r="K34" s="32"/>
      <c r="L34" s="48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3"/>
      <c r="C35" s="32"/>
      <c r="D35" s="128" t="s">
        <v>34</v>
      </c>
      <c r="E35" s="29" t="s">
        <v>35</v>
      </c>
      <c r="F35" s="129">
        <f>ROUND((SUM(BE128:BE183)),  2)</f>
        <v>87327.119999999995</v>
      </c>
      <c r="G35" s="32"/>
      <c r="H35" s="32"/>
      <c r="I35" s="130">
        <v>0.20999999999999999</v>
      </c>
      <c r="J35" s="129">
        <f>ROUND(((SUM(BE128:BE183))*I35),  2)</f>
        <v>18338.700000000001</v>
      </c>
      <c r="K35" s="32"/>
      <c r="L35" s="48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3"/>
      <c r="C36" s="32"/>
      <c r="D36" s="32"/>
      <c r="E36" s="29" t="s">
        <v>36</v>
      </c>
      <c r="F36" s="129">
        <f>ROUND((SUM(BF128:BF183)),  2)</f>
        <v>0</v>
      </c>
      <c r="G36" s="32"/>
      <c r="H36" s="32"/>
      <c r="I36" s="130">
        <v>0.14999999999999999</v>
      </c>
      <c r="J36" s="129">
        <f>ROUND(((SUM(BF128:BF183))*I36),  2)</f>
        <v>0</v>
      </c>
      <c r="K36" s="32"/>
      <c r="L36" s="48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3"/>
      <c r="C37" s="32"/>
      <c r="D37" s="32"/>
      <c r="E37" s="29" t="s">
        <v>37</v>
      </c>
      <c r="F37" s="129">
        <f>ROUND((SUM(BG128:BG183)),  2)</f>
        <v>0</v>
      </c>
      <c r="G37" s="32"/>
      <c r="H37" s="32"/>
      <c r="I37" s="130">
        <v>0.20999999999999999</v>
      </c>
      <c r="J37" s="129">
        <f>0</f>
        <v>0</v>
      </c>
      <c r="K37" s="32"/>
      <c r="L37" s="48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3"/>
      <c r="C38" s="32"/>
      <c r="D38" s="32"/>
      <c r="E38" s="29" t="s">
        <v>38</v>
      </c>
      <c r="F38" s="129">
        <f>ROUND((SUM(BH128:BH183)),  2)</f>
        <v>0</v>
      </c>
      <c r="G38" s="32"/>
      <c r="H38" s="32"/>
      <c r="I38" s="130">
        <v>0.14999999999999999</v>
      </c>
      <c r="J38" s="129">
        <f>0</f>
        <v>0</v>
      </c>
      <c r="K38" s="32"/>
      <c r="L38" s="48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3"/>
      <c r="C39" s="32"/>
      <c r="D39" s="32"/>
      <c r="E39" s="29" t="s">
        <v>39</v>
      </c>
      <c r="F39" s="129">
        <f>ROUND((SUM(BI128:BI183)),  2)</f>
        <v>0</v>
      </c>
      <c r="G39" s="32"/>
      <c r="H39" s="32"/>
      <c r="I39" s="130">
        <v>0</v>
      </c>
      <c r="J39" s="129">
        <f>0</f>
        <v>0</v>
      </c>
      <c r="K39" s="32"/>
      <c r="L39" s="48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8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3"/>
      <c r="C41" s="131"/>
      <c r="D41" s="132" t="s">
        <v>40</v>
      </c>
      <c r="E41" s="74"/>
      <c r="F41" s="74"/>
      <c r="G41" s="133" t="s">
        <v>41</v>
      </c>
      <c r="H41" s="134" t="s">
        <v>42</v>
      </c>
      <c r="I41" s="74"/>
      <c r="J41" s="135">
        <f>SUM(J32:J39)</f>
        <v>105665.81999999999</v>
      </c>
      <c r="K41" s="136"/>
      <c r="L41" s="48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8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48"/>
      <c r="D50" s="49" t="s">
        <v>43</v>
      </c>
      <c r="E50" s="50"/>
      <c r="F50" s="50"/>
      <c r="G50" s="49" t="s">
        <v>44</v>
      </c>
      <c r="H50" s="50"/>
      <c r="I50" s="50"/>
      <c r="J50" s="50"/>
      <c r="K50" s="50"/>
      <c r="L50" s="48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2"/>
      <c r="B61" s="33"/>
      <c r="C61" s="32"/>
      <c r="D61" s="51" t="s">
        <v>45</v>
      </c>
      <c r="E61" s="35"/>
      <c r="F61" s="137" t="s">
        <v>46</v>
      </c>
      <c r="G61" s="51" t="s">
        <v>45</v>
      </c>
      <c r="H61" s="35"/>
      <c r="I61" s="35"/>
      <c r="J61" s="138" t="s">
        <v>46</v>
      </c>
      <c r="K61" s="35"/>
      <c r="L61" s="48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2"/>
      <c r="B65" s="33"/>
      <c r="C65" s="32"/>
      <c r="D65" s="49" t="s">
        <v>47</v>
      </c>
      <c r="E65" s="52"/>
      <c r="F65" s="52"/>
      <c r="G65" s="49" t="s">
        <v>48</v>
      </c>
      <c r="H65" s="52"/>
      <c r="I65" s="52"/>
      <c r="J65" s="52"/>
      <c r="K65" s="52"/>
      <c r="L65" s="48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2"/>
      <c r="B76" s="33"/>
      <c r="C76" s="32"/>
      <c r="D76" s="51" t="s">
        <v>45</v>
      </c>
      <c r="E76" s="35"/>
      <c r="F76" s="137" t="s">
        <v>46</v>
      </c>
      <c r="G76" s="51" t="s">
        <v>45</v>
      </c>
      <c r="H76" s="35"/>
      <c r="I76" s="35"/>
      <c r="J76" s="138" t="s">
        <v>46</v>
      </c>
      <c r="K76" s="35"/>
      <c r="L76" s="48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48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48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131</v>
      </c>
      <c r="D82" s="32"/>
      <c r="E82" s="32"/>
      <c r="F82" s="32"/>
      <c r="G82" s="32"/>
      <c r="H82" s="32"/>
      <c r="I82" s="32"/>
      <c r="J82" s="32"/>
      <c r="K82" s="32"/>
      <c r="L82" s="48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8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2"/>
      <c r="E84" s="32"/>
      <c r="F84" s="32"/>
      <c r="G84" s="32"/>
      <c r="H84" s="32"/>
      <c r="I84" s="32"/>
      <c r="J84" s="32"/>
      <c r="K84" s="32"/>
      <c r="L84" s="48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2"/>
      <c r="D85" s="32"/>
      <c r="E85" s="123" t="str">
        <f>E7</f>
        <v>ZL4 - SO 01 - OBJEKT BEZ BYTU - Stavební úpravy a přístavba komunitního centra BÉTEL</v>
      </c>
      <c r="F85" s="29"/>
      <c r="G85" s="29"/>
      <c r="H85" s="29"/>
      <c r="I85" s="32"/>
      <c r="J85" s="32"/>
      <c r="K85" s="32"/>
      <c r="L85" s="48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" customFormat="1" ht="12" customHeight="1">
      <c r="B86" s="22"/>
      <c r="C86" s="29" t="s">
        <v>121</v>
      </c>
      <c r="L86" s="22"/>
    </row>
    <row r="87" s="2" customFormat="1" ht="16.5" customHeight="1">
      <c r="A87" s="32"/>
      <c r="B87" s="33"/>
      <c r="C87" s="32"/>
      <c r="D87" s="32"/>
      <c r="E87" s="123" t="s">
        <v>451</v>
      </c>
      <c r="F87" s="32"/>
      <c r="G87" s="32"/>
      <c r="H87" s="32"/>
      <c r="I87" s="32"/>
      <c r="J87" s="32"/>
      <c r="K87" s="32"/>
      <c r="L87" s="48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12" customHeight="1">
      <c r="A88" s="32"/>
      <c r="B88" s="33"/>
      <c r="C88" s="29" t="s">
        <v>123</v>
      </c>
      <c r="D88" s="32"/>
      <c r="E88" s="32"/>
      <c r="F88" s="32"/>
      <c r="G88" s="32"/>
      <c r="H88" s="32"/>
      <c r="I88" s="32"/>
      <c r="J88" s="32"/>
      <c r="K88" s="32"/>
      <c r="L88" s="48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6.5" customHeight="1">
      <c r="A89" s="32"/>
      <c r="B89" s="33"/>
      <c r="C89" s="32"/>
      <c r="D89" s="32"/>
      <c r="E89" s="60" t="str">
        <f>E11</f>
        <v>Vícepráce - Vnitřní schodiště z 1NP do podkroví včetně zábradlí, přechodové lišty</v>
      </c>
      <c r="F89" s="32"/>
      <c r="G89" s="32"/>
      <c r="H89" s="32"/>
      <c r="I89" s="32"/>
      <c r="J89" s="32"/>
      <c r="K89" s="32"/>
      <c r="L89" s="48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8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2" customHeight="1">
      <c r="A91" s="32"/>
      <c r="B91" s="33"/>
      <c r="C91" s="29" t="s">
        <v>18</v>
      </c>
      <c r="D91" s="32"/>
      <c r="E91" s="32"/>
      <c r="F91" s="26" t="str">
        <f>F14</f>
        <v xml:space="preserve">Bezručova čp.503, Chrastava </v>
      </c>
      <c r="G91" s="32"/>
      <c r="H91" s="32"/>
      <c r="I91" s="29" t="s">
        <v>20</v>
      </c>
      <c r="J91" s="62" t="str">
        <f>IF(J14="","",J14)</f>
        <v>3.6.2020</v>
      </c>
      <c r="K91" s="32"/>
      <c r="L91" s="48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6.96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8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25.65" customHeight="1">
      <c r="A93" s="32"/>
      <c r="B93" s="33"/>
      <c r="C93" s="29" t="s">
        <v>22</v>
      </c>
      <c r="D93" s="32"/>
      <c r="E93" s="32"/>
      <c r="F93" s="26" t="str">
        <f>E17</f>
        <v>Sbor JB v Chrastavě, Bezručova 503, 46331 Chrastav</v>
      </c>
      <c r="G93" s="32"/>
      <c r="H93" s="32"/>
      <c r="I93" s="29" t="s">
        <v>26</v>
      </c>
      <c r="J93" s="30" t="str">
        <f>E23</f>
        <v>FS Vision, s.r.o. IČ: 22792902</v>
      </c>
      <c r="K93" s="32"/>
      <c r="L93" s="48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15.15" customHeight="1">
      <c r="A94" s="32"/>
      <c r="B94" s="33"/>
      <c r="C94" s="29" t="s">
        <v>25</v>
      </c>
      <c r="D94" s="32"/>
      <c r="E94" s="32"/>
      <c r="F94" s="26" t="str">
        <f>IF(E20="","",E20)</f>
        <v>TOMIVOS s.r.o.</v>
      </c>
      <c r="G94" s="32"/>
      <c r="H94" s="32"/>
      <c r="I94" s="29" t="s">
        <v>28</v>
      </c>
      <c r="J94" s="30" t="str">
        <f>E26</f>
        <v xml:space="preserve"> </v>
      </c>
      <c r="K94" s="32"/>
      <c r="L94" s="48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8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9.28" customHeight="1">
      <c r="A96" s="32"/>
      <c r="B96" s="33"/>
      <c r="C96" s="139" t="s">
        <v>132</v>
      </c>
      <c r="D96" s="131"/>
      <c r="E96" s="131"/>
      <c r="F96" s="131"/>
      <c r="G96" s="131"/>
      <c r="H96" s="131"/>
      <c r="I96" s="131"/>
      <c r="J96" s="140" t="s">
        <v>133</v>
      </c>
      <c r="K96" s="131"/>
      <c r="L96" s="48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="2" customFormat="1" ht="10.32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8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22.8" customHeight="1">
      <c r="A98" s="32"/>
      <c r="B98" s="33"/>
      <c r="C98" s="141" t="s">
        <v>134</v>
      </c>
      <c r="D98" s="32"/>
      <c r="E98" s="32"/>
      <c r="F98" s="32"/>
      <c r="G98" s="32"/>
      <c r="H98" s="32"/>
      <c r="I98" s="32"/>
      <c r="J98" s="89">
        <f>J128</f>
        <v>87327.119999999995</v>
      </c>
      <c r="K98" s="32"/>
      <c r="L98" s="48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9" t="s">
        <v>135</v>
      </c>
    </row>
    <row r="99" s="9" customFormat="1" ht="24.96" customHeight="1">
      <c r="A99" s="9"/>
      <c r="B99" s="142"/>
      <c r="C99" s="9"/>
      <c r="D99" s="143" t="s">
        <v>224</v>
      </c>
      <c r="E99" s="144"/>
      <c r="F99" s="144"/>
      <c r="G99" s="144"/>
      <c r="H99" s="144"/>
      <c r="I99" s="144"/>
      <c r="J99" s="145">
        <f>J129</f>
        <v>10980.9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568</v>
      </c>
      <c r="E100" s="148"/>
      <c r="F100" s="148"/>
      <c r="G100" s="148"/>
      <c r="H100" s="148"/>
      <c r="I100" s="148"/>
      <c r="J100" s="149">
        <f>J130</f>
        <v>10980.9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42"/>
      <c r="C101" s="9"/>
      <c r="D101" s="143" t="s">
        <v>136</v>
      </c>
      <c r="E101" s="144"/>
      <c r="F101" s="144"/>
      <c r="G101" s="144"/>
      <c r="H101" s="144"/>
      <c r="I101" s="144"/>
      <c r="J101" s="145">
        <f>J139</f>
        <v>76346.220000000001</v>
      </c>
      <c r="K101" s="9"/>
      <c r="L101" s="14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46"/>
      <c r="C102" s="10"/>
      <c r="D102" s="147" t="s">
        <v>137</v>
      </c>
      <c r="E102" s="148"/>
      <c r="F102" s="148"/>
      <c r="G102" s="148"/>
      <c r="H102" s="148"/>
      <c r="I102" s="148"/>
      <c r="J102" s="149">
        <f>J140</f>
        <v>16130</v>
      </c>
      <c r="K102" s="10"/>
      <c r="L102" s="14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6"/>
      <c r="C103" s="10"/>
      <c r="D103" s="147" t="s">
        <v>229</v>
      </c>
      <c r="E103" s="148"/>
      <c r="F103" s="148"/>
      <c r="G103" s="148"/>
      <c r="H103" s="148"/>
      <c r="I103" s="148"/>
      <c r="J103" s="149">
        <f>J145</f>
        <v>26134</v>
      </c>
      <c r="K103" s="10"/>
      <c r="L103" s="14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6"/>
      <c r="C104" s="10"/>
      <c r="D104" s="147" t="s">
        <v>569</v>
      </c>
      <c r="E104" s="148"/>
      <c r="F104" s="148"/>
      <c r="G104" s="148"/>
      <c r="H104" s="148"/>
      <c r="I104" s="148"/>
      <c r="J104" s="149">
        <f>J155</f>
        <v>10188.880000000001</v>
      </c>
      <c r="K104" s="10"/>
      <c r="L104" s="14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6"/>
      <c r="C105" s="10"/>
      <c r="D105" s="147" t="s">
        <v>457</v>
      </c>
      <c r="E105" s="148"/>
      <c r="F105" s="148"/>
      <c r="G105" s="148"/>
      <c r="H105" s="148"/>
      <c r="I105" s="148"/>
      <c r="J105" s="149">
        <f>J161</f>
        <v>10798.34</v>
      </c>
      <c r="K105" s="10"/>
      <c r="L105" s="14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6"/>
      <c r="C106" s="10"/>
      <c r="D106" s="147" t="s">
        <v>570</v>
      </c>
      <c r="E106" s="148"/>
      <c r="F106" s="148"/>
      <c r="G106" s="148"/>
      <c r="H106" s="148"/>
      <c r="I106" s="148"/>
      <c r="J106" s="149">
        <f>J181</f>
        <v>13095</v>
      </c>
      <c r="K106" s="10"/>
      <c r="L106" s="14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2"/>
      <c r="B107" s="33"/>
      <c r="C107" s="32"/>
      <c r="D107" s="32"/>
      <c r="E107" s="32"/>
      <c r="F107" s="32"/>
      <c r="G107" s="32"/>
      <c r="H107" s="32"/>
      <c r="I107" s="32"/>
      <c r="J107" s="32"/>
      <c r="K107" s="32"/>
      <c r="L107" s="48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6.96" customHeight="1">
      <c r="A108" s="32"/>
      <c r="B108" s="53"/>
      <c r="C108" s="54"/>
      <c r="D108" s="54"/>
      <c r="E108" s="54"/>
      <c r="F108" s="54"/>
      <c r="G108" s="54"/>
      <c r="H108" s="54"/>
      <c r="I108" s="54"/>
      <c r="J108" s="54"/>
      <c r="K108" s="54"/>
      <c r="L108" s="48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12" s="2" customFormat="1" ht="6.96" customHeight="1">
      <c r="A112" s="32"/>
      <c r="B112" s="55"/>
      <c r="C112" s="56"/>
      <c r="D112" s="56"/>
      <c r="E112" s="56"/>
      <c r="F112" s="56"/>
      <c r="G112" s="56"/>
      <c r="H112" s="56"/>
      <c r="I112" s="56"/>
      <c r="J112" s="56"/>
      <c r="K112" s="56"/>
      <c r="L112" s="48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24.96" customHeight="1">
      <c r="A113" s="32"/>
      <c r="B113" s="33"/>
      <c r="C113" s="23" t="s">
        <v>138</v>
      </c>
      <c r="D113" s="32"/>
      <c r="E113" s="32"/>
      <c r="F113" s="32"/>
      <c r="G113" s="32"/>
      <c r="H113" s="32"/>
      <c r="I113" s="32"/>
      <c r="J113" s="32"/>
      <c r="K113" s="32"/>
      <c r="L113" s="48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6.96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8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2" customHeight="1">
      <c r="A115" s="32"/>
      <c r="B115" s="33"/>
      <c r="C115" s="29" t="s">
        <v>14</v>
      </c>
      <c r="D115" s="32"/>
      <c r="E115" s="32"/>
      <c r="F115" s="32"/>
      <c r="G115" s="32"/>
      <c r="H115" s="32"/>
      <c r="I115" s="32"/>
      <c r="J115" s="32"/>
      <c r="K115" s="32"/>
      <c r="L115" s="48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6.5" customHeight="1">
      <c r="A116" s="32"/>
      <c r="B116" s="33"/>
      <c r="C116" s="32"/>
      <c r="D116" s="32"/>
      <c r="E116" s="123" t="str">
        <f>E7</f>
        <v>ZL4 - SO 01 - OBJEKT BEZ BYTU - Stavební úpravy a přístavba komunitního centra BÉTEL</v>
      </c>
      <c r="F116" s="29"/>
      <c r="G116" s="29"/>
      <c r="H116" s="29"/>
      <c r="I116" s="32"/>
      <c r="J116" s="32"/>
      <c r="K116" s="32"/>
      <c r="L116" s="48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1" customFormat="1" ht="12" customHeight="1">
      <c r="B117" s="22"/>
      <c r="C117" s="29" t="s">
        <v>121</v>
      </c>
      <c r="L117" s="22"/>
    </row>
    <row r="118" s="2" customFormat="1" ht="16.5" customHeight="1">
      <c r="A118" s="32"/>
      <c r="B118" s="33"/>
      <c r="C118" s="32"/>
      <c r="D118" s="32"/>
      <c r="E118" s="123" t="s">
        <v>451</v>
      </c>
      <c r="F118" s="32"/>
      <c r="G118" s="32"/>
      <c r="H118" s="32"/>
      <c r="I118" s="32"/>
      <c r="J118" s="32"/>
      <c r="K118" s="32"/>
      <c r="L118" s="48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2" customHeight="1">
      <c r="A119" s="32"/>
      <c r="B119" s="33"/>
      <c r="C119" s="29" t="s">
        <v>123</v>
      </c>
      <c r="D119" s="32"/>
      <c r="E119" s="32"/>
      <c r="F119" s="32"/>
      <c r="G119" s="32"/>
      <c r="H119" s="32"/>
      <c r="I119" s="32"/>
      <c r="J119" s="32"/>
      <c r="K119" s="32"/>
      <c r="L119" s="48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16.5" customHeight="1">
      <c r="A120" s="32"/>
      <c r="B120" s="33"/>
      <c r="C120" s="32"/>
      <c r="D120" s="32"/>
      <c r="E120" s="60" t="str">
        <f>E11</f>
        <v>Vícepráce - Vnitřní schodiště z 1NP do podkroví včetně zábradlí, přechodové lišty</v>
      </c>
      <c r="F120" s="32"/>
      <c r="G120" s="32"/>
      <c r="H120" s="32"/>
      <c r="I120" s="32"/>
      <c r="J120" s="32"/>
      <c r="K120" s="32"/>
      <c r="L120" s="48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6.96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8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2" customFormat="1" ht="12" customHeight="1">
      <c r="A122" s="32"/>
      <c r="B122" s="33"/>
      <c r="C122" s="29" t="s">
        <v>18</v>
      </c>
      <c r="D122" s="32"/>
      <c r="E122" s="32"/>
      <c r="F122" s="26" t="str">
        <f>F14</f>
        <v xml:space="preserve">Bezručova čp.503, Chrastava </v>
      </c>
      <c r="G122" s="32"/>
      <c r="H122" s="32"/>
      <c r="I122" s="29" t="s">
        <v>20</v>
      </c>
      <c r="J122" s="62" t="str">
        <f>IF(J14="","",J14)</f>
        <v>3.6.2020</v>
      </c>
      <c r="K122" s="32"/>
      <c r="L122" s="48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="2" customFormat="1" ht="6.96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8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="2" customFormat="1" ht="25.65" customHeight="1">
      <c r="A124" s="32"/>
      <c r="B124" s="33"/>
      <c r="C124" s="29" t="s">
        <v>22</v>
      </c>
      <c r="D124" s="32"/>
      <c r="E124" s="32"/>
      <c r="F124" s="26" t="str">
        <f>E17</f>
        <v>Sbor JB v Chrastavě, Bezručova 503, 46331 Chrastav</v>
      </c>
      <c r="G124" s="32"/>
      <c r="H124" s="32"/>
      <c r="I124" s="29" t="s">
        <v>26</v>
      </c>
      <c r="J124" s="30" t="str">
        <f>E23</f>
        <v>FS Vision, s.r.o. IČ: 22792902</v>
      </c>
      <c r="K124" s="32"/>
      <c r="L124" s="48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="2" customFormat="1" ht="15.15" customHeight="1">
      <c r="A125" s="32"/>
      <c r="B125" s="33"/>
      <c r="C125" s="29" t="s">
        <v>25</v>
      </c>
      <c r="D125" s="32"/>
      <c r="E125" s="32"/>
      <c r="F125" s="26" t="str">
        <f>IF(E20="","",E20)</f>
        <v>TOMIVOS s.r.o.</v>
      </c>
      <c r="G125" s="32"/>
      <c r="H125" s="32"/>
      <c r="I125" s="29" t="s">
        <v>28</v>
      </c>
      <c r="J125" s="30" t="str">
        <f>E26</f>
        <v xml:space="preserve"> </v>
      </c>
      <c r="K125" s="32"/>
      <c r="L125" s="48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="2" customFormat="1" ht="10.32" customHeight="1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8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="11" customFormat="1" ht="29.28" customHeight="1">
      <c r="A127" s="150"/>
      <c r="B127" s="151"/>
      <c r="C127" s="152" t="s">
        <v>139</v>
      </c>
      <c r="D127" s="153" t="s">
        <v>55</v>
      </c>
      <c r="E127" s="153" t="s">
        <v>51</v>
      </c>
      <c r="F127" s="153" t="s">
        <v>52</v>
      </c>
      <c r="G127" s="153" t="s">
        <v>140</v>
      </c>
      <c r="H127" s="153" t="s">
        <v>141</v>
      </c>
      <c r="I127" s="153" t="s">
        <v>142</v>
      </c>
      <c r="J127" s="153" t="s">
        <v>133</v>
      </c>
      <c r="K127" s="154" t="s">
        <v>143</v>
      </c>
      <c r="L127" s="155"/>
      <c r="M127" s="79" t="s">
        <v>1</v>
      </c>
      <c r="N127" s="80" t="s">
        <v>34</v>
      </c>
      <c r="O127" s="80" t="s">
        <v>144</v>
      </c>
      <c r="P127" s="80" t="s">
        <v>145</v>
      </c>
      <c r="Q127" s="80" t="s">
        <v>146</v>
      </c>
      <c r="R127" s="80" t="s">
        <v>147</v>
      </c>
      <c r="S127" s="80" t="s">
        <v>148</v>
      </c>
      <c r="T127" s="81" t="s">
        <v>149</v>
      </c>
      <c r="U127" s="150"/>
      <c r="V127" s="150"/>
      <c r="W127" s="150"/>
      <c r="X127" s="150"/>
      <c r="Y127" s="150"/>
      <c r="Z127" s="150"/>
      <c r="AA127" s="150"/>
      <c r="AB127" s="150"/>
      <c r="AC127" s="150"/>
      <c r="AD127" s="150"/>
      <c r="AE127" s="150"/>
    </row>
    <row r="128" s="2" customFormat="1" ht="22.8" customHeight="1">
      <c r="A128" s="32"/>
      <c r="B128" s="33"/>
      <c r="C128" s="86" t="s">
        <v>150</v>
      </c>
      <c r="D128" s="32"/>
      <c r="E128" s="32"/>
      <c r="F128" s="32"/>
      <c r="G128" s="32"/>
      <c r="H128" s="32"/>
      <c r="I128" s="32"/>
      <c r="J128" s="156">
        <f>BK128</f>
        <v>87327.119999999995</v>
      </c>
      <c r="K128" s="32"/>
      <c r="L128" s="33"/>
      <c r="M128" s="82"/>
      <c r="N128" s="66"/>
      <c r="O128" s="83"/>
      <c r="P128" s="157">
        <f>P129+P139</f>
        <v>85.049084000000008</v>
      </c>
      <c r="Q128" s="83"/>
      <c r="R128" s="157">
        <f>R129+R139</f>
        <v>0.55438275000000004</v>
      </c>
      <c r="S128" s="83"/>
      <c r="T128" s="158">
        <f>T129+T139</f>
        <v>0.77000000000000002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T128" s="19" t="s">
        <v>69</v>
      </c>
      <c r="AU128" s="19" t="s">
        <v>135</v>
      </c>
      <c r="BK128" s="159">
        <f>BK129+BK139</f>
        <v>87327.119999999995</v>
      </c>
    </row>
    <row r="129" s="12" customFormat="1" ht="25.92" customHeight="1">
      <c r="A129" s="12"/>
      <c r="B129" s="160"/>
      <c r="C129" s="12"/>
      <c r="D129" s="161" t="s">
        <v>69</v>
      </c>
      <c r="E129" s="162" t="s">
        <v>230</v>
      </c>
      <c r="F129" s="162" t="s">
        <v>231</v>
      </c>
      <c r="G129" s="12"/>
      <c r="H129" s="12"/>
      <c r="I129" s="12"/>
      <c r="J129" s="163">
        <f>BK129</f>
        <v>10980.9</v>
      </c>
      <c r="K129" s="12"/>
      <c r="L129" s="160"/>
      <c r="M129" s="164"/>
      <c r="N129" s="165"/>
      <c r="O129" s="165"/>
      <c r="P129" s="166">
        <f>P130</f>
        <v>15.212444</v>
      </c>
      <c r="Q129" s="165"/>
      <c r="R129" s="166">
        <f>R130</f>
        <v>0.059453099999999995</v>
      </c>
      <c r="S129" s="165"/>
      <c r="T129" s="167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1" t="s">
        <v>77</v>
      </c>
      <c r="AT129" s="168" t="s">
        <v>69</v>
      </c>
      <c r="AU129" s="168" t="s">
        <v>70</v>
      </c>
      <c r="AY129" s="161" t="s">
        <v>153</v>
      </c>
      <c r="BK129" s="169">
        <f>BK130</f>
        <v>10980.9</v>
      </c>
    </row>
    <row r="130" s="12" customFormat="1" ht="22.8" customHeight="1">
      <c r="A130" s="12"/>
      <c r="B130" s="160"/>
      <c r="C130" s="12"/>
      <c r="D130" s="161" t="s">
        <v>69</v>
      </c>
      <c r="E130" s="170" t="s">
        <v>271</v>
      </c>
      <c r="F130" s="170" t="s">
        <v>571</v>
      </c>
      <c r="G130" s="12"/>
      <c r="H130" s="12"/>
      <c r="I130" s="12"/>
      <c r="J130" s="171">
        <f>BK130</f>
        <v>10980.9</v>
      </c>
      <c r="K130" s="12"/>
      <c r="L130" s="160"/>
      <c r="M130" s="164"/>
      <c r="N130" s="165"/>
      <c r="O130" s="165"/>
      <c r="P130" s="166">
        <f>SUM(P131:P138)</f>
        <v>15.212444</v>
      </c>
      <c r="Q130" s="165"/>
      <c r="R130" s="166">
        <f>SUM(R131:R138)</f>
        <v>0.059453099999999995</v>
      </c>
      <c r="S130" s="165"/>
      <c r="T130" s="167">
        <f>SUM(T131:T138)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1" t="s">
        <v>77</v>
      </c>
      <c r="AT130" s="168" t="s">
        <v>69</v>
      </c>
      <c r="AU130" s="168" t="s">
        <v>77</v>
      </c>
      <c r="AY130" s="161" t="s">
        <v>153</v>
      </c>
      <c r="BK130" s="169">
        <f>SUM(BK131:BK138)</f>
        <v>10980.9</v>
      </c>
    </row>
    <row r="131" s="2" customFormat="1" ht="16.5" customHeight="1">
      <c r="A131" s="32"/>
      <c r="B131" s="172"/>
      <c r="C131" s="173" t="s">
        <v>77</v>
      </c>
      <c r="D131" s="173" t="s">
        <v>156</v>
      </c>
      <c r="E131" s="174" t="s">
        <v>572</v>
      </c>
      <c r="F131" s="175" t="s">
        <v>573</v>
      </c>
      <c r="G131" s="176" t="s">
        <v>235</v>
      </c>
      <c r="H131" s="177">
        <v>9.4369999999999994</v>
      </c>
      <c r="I131" s="178">
        <v>247</v>
      </c>
      <c r="J131" s="178">
        <f>ROUND(I131*H131,2)</f>
        <v>2330.9400000000001</v>
      </c>
      <c r="K131" s="175" t="s">
        <v>209</v>
      </c>
      <c r="L131" s="33"/>
      <c r="M131" s="179" t="s">
        <v>1</v>
      </c>
      <c r="N131" s="180" t="s">
        <v>35</v>
      </c>
      <c r="O131" s="181">
        <v>0.44600000000000001</v>
      </c>
      <c r="P131" s="181">
        <f>O131*H131</f>
        <v>4.2089020000000001</v>
      </c>
      <c r="Q131" s="181">
        <v>0.0035599999999999998</v>
      </c>
      <c r="R131" s="181">
        <f>Q131*H131</f>
        <v>0.033595719999999996</v>
      </c>
      <c r="S131" s="181">
        <v>0</v>
      </c>
      <c r="T131" s="182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83" t="s">
        <v>166</v>
      </c>
      <c r="AT131" s="183" t="s">
        <v>156</v>
      </c>
      <c r="AU131" s="183" t="s">
        <v>79</v>
      </c>
      <c r="AY131" s="19" t="s">
        <v>153</v>
      </c>
      <c r="BE131" s="184">
        <f>IF(N131="základní",J131,0)</f>
        <v>2330.9400000000001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9" t="s">
        <v>77</v>
      </c>
      <c r="BK131" s="184">
        <f>ROUND(I131*H131,2)</f>
        <v>2330.9400000000001</v>
      </c>
      <c r="BL131" s="19" t="s">
        <v>166</v>
      </c>
      <c r="BM131" s="183" t="s">
        <v>574</v>
      </c>
    </row>
    <row r="132" s="13" customFormat="1">
      <c r="A132" s="13"/>
      <c r="B132" s="185"/>
      <c r="C132" s="13"/>
      <c r="D132" s="186" t="s">
        <v>162</v>
      </c>
      <c r="E132" s="187" t="s">
        <v>1</v>
      </c>
      <c r="F132" s="188" t="s">
        <v>575</v>
      </c>
      <c r="G132" s="13"/>
      <c r="H132" s="189">
        <v>7.9370000000000003</v>
      </c>
      <c r="I132" s="13"/>
      <c r="J132" s="13"/>
      <c r="K132" s="13"/>
      <c r="L132" s="185"/>
      <c r="M132" s="190"/>
      <c r="N132" s="191"/>
      <c r="O132" s="191"/>
      <c r="P132" s="191"/>
      <c r="Q132" s="191"/>
      <c r="R132" s="191"/>
      <c r="S132" s="191"/>
      <c r="T132" s="19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7" t="s">
        <v>162</v>
      </c>
      <c r="AU132" s="187" t="s">
        <v>79</v>
      </c>
      <c r="AV132" s="13" t="s">
        <v>79</v>
      </c>
      <c r="AW132" s="13" t="s">
        <v>27</v>
      </c>
      <c r="AX132" s="13" t="s">
        <v>70</v>
      </c>
      <c r="AY132" s="187" t="s">
        <v>153</v>
      </c>
    </row>
    <row r="133" s="13" customFormat="1">
      <c r="A133" s="13"/>
      <c r="B133" s="185"/>
      <c r="C133" s="13"/>
      <c r="D133" s="186" t="s">
        <v>162</v>
      </c>
      <c r="E133" s="187" t="s">
        <v>1</v>
      </c>
      <c r="F133" s="188" t="s">
        <v>576</v>
      </c>
      <c r="G133" s="13"/>
      <c r="H133" s="189">
        <v>1.5</v>
      </c>
      <c r="I133" s="13"/>
      <c r="J133" s="13"/>
      <c r="K133" s="13"/>
      <c r="L133" s="185"/>
      <c r="M133" s="190"/>
      <c r="N133" s="191"/>
      <c r="O133" s="191"/>
      <c r="P133" s="191"/>
      <c r="Q133" s="191"/>
      <c r="R133" s="191"/>
      <c r="S133" s="191"/>
      <c r="T133" s="19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7" t="s">
        <v>162</v>
      </c>
      <c r="AU133" s="187" t="s">
        <v>79</v>
      </c>
      <c r="AV133" s="13" t="s">
        <v>79</v>
      </c>
      <c r="AW133" s="13" t="s">
        <v>27</v>
      </c>
      <c r="AX133" s="13" t="s">
        <v>70</v>
      </c>
      <c r="AY133" s="187" t="s">
        <v>153</v>
      </c>
    </row>
    <row r="134" s="14" customFormat="1">
      <c r="A134" s="14"/>
      <c r="B134" s="193"/>
      <c r="C134" s="14"/>
      <c r="D134" s="186" t="s">
        <v>162</v>
      </c>
      <c r="E134" s="194" t="s">
        <v>1</v>
      </c>
      <c r="F134" s="195" t="s">
        <v>165</v>
      </c>
      <c r="G134" s="14"/>
      <c r="H134" s="196">
        <v>9.4370000000000012</v>
      </c>
      <c r="I134" s="14"/>
      <c r="J134" s="14"/>
      <c r="K134" s="14"/>
      <c r="L134" s="193"/>
      <c r="M134" s="197"/>
      <c r="N134" s="198"/>
      <c r="O134" s="198"/>
      <c r="P134" s="198"/>
      <c r="Q134" s="198"/>
      <c r="R134" s="198"/>
      <c r="S134" s="198"/>
      <c r="T134" s="199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94" t="s">
        <v>162</v>
      </c>
      <c r="AU134" s="194" t="s">
        <v>79</v>
      </c>
      <c r="AV134" s="14" t="s">
        <v>166</v>
      </c>
      <c r="AW134" s="14" t="s">
        <v>27</v>
      </c>
      <c r="AX134" s="14" t="s">
        <v>77</v>
      </c>
      <c r="AY134" s="194" t="s">
        <v>153</v>
      </c>
    </row>
    <row r="135" s="2" customFormat="1" ht="16.5" customHeight="1">
      <c r="A135" s="32"/>
      <c r="B135" s="172"/>
      <c r="C135" s="173" t="s">
        <v>79</v>
      </c>
      <c r="D135" s="173" t="s">
        <v>156</v>
      </c>
      <c r="E135" s="174" t="s">
        <v>577</v>
      </c>
      <c r="F135" s="175" t="s">
        <v>578</v>
      </c>
      <c r="G135" s="176" t="s">
        <v>235</v>
      </c>
      <c r="H135" s="177">
        <v>9.4369999999999994</v>
      </c>
      <c r="I135" s="178">
        <v>18.800000000000001</v>
      </c>
      <c r="J135" s="178">
        <f>ROUND(I135*H135,2)</f>
        <v>177.41999999999999</v>
      </c>
      <c r="K135" s="175" t="s">
        <v>209</v>
      </c>
      <c r="L135" s="33"/>
      <c r="M135" s="179" t="s">
        <v>1</v>
      </c>
      <c r="N135" s="180" t="s">
        <v>35</v>
      </c>
      <c r="O135" s="181">
        <v>0.050000000000000003</v>
      </c>
      <c r="P135" s="181">
        <f>O135*H135</f>
        <v>0.47184999999999999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83" t="s">
        <v>166</v>
      </c>
      <c r="AT135" s="183" t="s">
        <v>156</v>
      </c>
      <c r="AU135" s="183" t="s">
        <v>79</v>
      </c>
      <c r="AY135" s="19" t="s">
        <v>153</v>
      </c>
      <c r="BE135" s="184">
        <f>IF(N135="základní",J135,0)</f>
        <v>177.41999999999999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9" t="s">
        <v>77</v>
      </c>
      <c r="BK135" s="184">
        <f>ROUND(I135*H135,2)</f>
        <v>177.41999999999999</v>
      </c>
      <c r="BL135" s="19" t="s">
        <v>166</v>
      </c>
      <c r="BM135" s="183" t="s">
        <v>579</v>
      </c>
    </row>
    <row r="136" s="2" customFormat="1" ht="16.5" customHeight="1">
      <c r="A136" s="32"/>
      <c r="B136" s="172"/>
      <c r="C136" s="173" t="s">
        <v>172</v>
      </c>
      <c r="D136" s="173" t="s">
        <v>156</v>
      </c>
      <c r="E136" s="174" t="s">
        <v>580</v>
      </c>
      <c r="F136" s="175" t="s">
        <v>581</v>
      </c>
      <c r="G136" s="176" t="s">
        <v>235</v>
      </c>
      <c r="H136" s="177">
        <v>9.4369999999999994</v>
      </c>
      <c r="I136" s="178">
        <v>396</v>
      </c>
      <c r="J136" s="178">
        <f>ROUND(I136*H136,2)</f>
        <v>3737.0500000000002</v>
      </c>
      <c r="K136" s="175" t="s">
        <v>209</v>
      </c>
      <c r="L136" s="33"/>
      <c r="M136" s="179" t="s">
        <v>1</v>
      </c>
      <c r="N136" s="180" t="s">
        <v>35</v>
      </c>
      <c r="O136" s="181">
        <v>0.51000000000000001</v>
      </c>
      <c r="P136" s="181">
        <f>O136*H136</f>
        <v>4.8128700000000002</v>
      </c>
      <c r="Q136" s="181">
        <v>0.00158</v>
      </c>
      <c r="R136" s="181">
        <f>Q136*H136</f>
        <v>0.014910459999999999</v>
      </c>
      <c r="S136" s="181">
        <v>0</v>
      </c>
      <c r="T136" s="182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83" t="s">
        <v>166</v>
      </c>
      <c r="AT136" s="183" t="s">
        <v>156</v>
      </c>
      <c r="AU136" s="183" t="s">
        <v>79</v>
      </c>
      <c r="AY136" s="19" t="s">
        <v>153</v>
      </c>
      <c r="BE136" s="184">
        <f>IF(N136="základní",J136,0)</f>
        <v>3737.0500000000002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9" t="s">
        <v>77</v>
      </c>
      <c r="BK136" s="184">
        <f>ROUND(I136*H136,2)</f>
        <v>3737.0500000000002</v>
      </c>
      <c r="BL136" s="19" t="s">
        <v>166</v>
      </c>
      <c r="BM136" s="183" t="s">
        <v>582</v>
      </c>
    </row>
    <row r="137" s="2" customFormat="1" ht="16.5" customHeight="1">
      <c r="A137" s="32"/>
      <c r="B137" s="172"/>
      <c r="C137" s="173" t="s">
        <v>166</v>
      </c>
      <c r="D137" s="173" t="s">
        <v>156</v>
      </c>
      <c r="E137" s="174" t="s">
        <v>583</v>
      </c>
      <c r="F137" s="175" t="s">
        <v>584</v>
      </c>
      <c r="G137" s="176" t="s">
        <v>235</v>
      </c>
      <c r="H137" s="177">
        <v>9.4369999999999994</v>
      </c>
      <c r="I137" s="178">
        <v>480</v>
      </c>
      <c r="J137" s="178">
        <f>ROUND(I137*H137,2)</f>
        <v>4529.7600000000002</v>
      </c>
      <c r="K137" s="175" t="s">
        <v>209</v>
      </c>
      <c r="L137" s="33"/>
      <c r="M137" s="179" t="s">
        <v>1</v>
      </c>
      <c r="N137" s="180" t="s">
        <v>35</v>
      </c>
      <c r="O137" s="181">
        <v>0.54800000000000004</v>
      </c>
      <c r="P137" s="181">
        <f>O137*H137</f>
        <v>5.1714760000000002</v>
      </c>
      <c r="Q137" s="181">
        <v>0.00116</v>
      </c>
      <c r="R137" s="181">
        <f>Q137*H137</f>
        <v>0.010946919999999999</v>
      </c>
      <c r="S137" s="181">
        <v>0</v>
      </c>
      <c r="T137" s="182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83" t="s">
        <v>166</v>
      </c>
      <c r="AT137" s="183" t="s">
        <v>156</v>
      </c>
      <c r="AU137" s="183" t="s">
        <v>79</v>
      </c>
      <c r="AY137" s="19" t="s">
        <v>153</v>
      </c>
      <c r="BE137" s="184">
        <f>IF(N137="základní",J137,0)</f>
        <v>4529.7600000000002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9" t="s">
        <v>77</v>
      </c>
      <c r="BK137" s="184">
        <f>ROUND(I137*H137,2)</f>
        <v>4529.7600000000002</v>
      </c>
      <c r="BL137" s="19" t="s">
        <v>166</v>
      </c>
      <c r="BM137" s="183" t="s">
        <v>585</v>
      </c>
    </row>
    <row r="138" s="2" customFormat="1" ht="16.5" customHeight="1">
      <c r="A138" s="32"/>
      <c r="B138" s="172"/>
      <c r="C138" s="173" t="s">
        <v>179</v>
      </c>
      <c r="D138" s="173" t="s">
        <v>156</v>
      </c>
      <c r="E138" s="174" t="s">
        <v>586</v>
      </c>
      <c r="F138" s="175" t="s">
        <v>587</v>
      </c>
      <c r="G138" s="176" t="s">
        <v>235</v>
      </c>
      <c r="H138" s="177">
        <v>9.4369999999999994</v>
      </c>
      <c r="I138" s="178">
        <v>21.800000000000001</v>
      </c>
      <c r="J138" s="178">
        <f>ROUND(I138*H138,2)</f>
        <v>205.72999999999999</v>
      </c>
      <c r="K138" s="175" t="s">
        <v>209</v>
      </c>
      <c r="L138" s="33"/>
      <c r="M138" s="179" t="s">
        <v>1</v>
      </c>
      <c r="N138" s="180" t="s">
        <v>35</v>
      </c>
      <c r="O138" s="181">
        <v>0.058000000000000003</v>
      </c>
      <c r="P138" s="181">
        <f>O138*H138</f>
        <v>0.547346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3" t="s">
        <v>166</v>
      </c>
      <c r="AT138" s="183" t="s">
        <v>156</v>
      </c>
      <c r="AU138" s="183" t="s">
        <v>79</v>
      </c>
      <c r="AY138" s="19" t="s">
        <v>153</v>
      </c>
      <c r="BE138" s="184">
        <f>IF(N138="základní",J138,0)</f>
        <v>205.72999999999999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9" t="s">
        <v>77</v>
      </c>
      <c r="BK138" s="184">
        <f>ROUND(I138*H138,2)</f>
        <v>205.72999999999999</v>
      </c>
      <c r="BL138" s="19" t="s">
        <v>166</v>
      </c>
      <c r="BM138" s="183" t="s">
        <v>588</v>
      </c>
    </row>
    <row r="139" s="12" customFormat="1" ht="25.92" customHeight="1">
      <c r="A139" s="12"/>
      <c r="B139" s="160"/>
      <c r="C139" s="12"/>
      <c r="D139" s="161" t="s">
        <v>69</v>
      </c>
      <c r="E139" s="162" t="s">
        <v>151</v>
      </c>
      <c r="F139" s="162" t="s">
        <v>152</v>
      </c>
      <c r="G139" s="12"/>
      <c r="H139" s="12"/>
      <c r="I139" s="12"/>
      <c r="J139" s="163">
        <f>BK139</f>
        <v>76346.220000000001</v>
      </c>
      <c r="K139" s="12"/>
      <c r="L139" s="160"/>
      <c r="M139" s="164"/>
      <c r="N139" s="165"/>
      <c r="O139" s="165"/>
      <c r="P139" s="166">
        <f>P140+P145+P155+P161+P181</f>
        <v>69.836640000000003</v>
      </c>
      <c r="Q139" s="165"/>
      <c r="R139" s="166">
        <f>R140+R145+R155+R161+R181</f>
        <v>0.49492965</v>
      </c>
      <c r="S139" s="165"/>
      <c r="T139" s="167">
        <f>T140+T145+T155+T161+T181</f>
        <v>0.77000000000000002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61" t="s">
        <v>79</v>
      </c>
      <c r="AT139" s="168" t="s">
        <v>69</v>
      </c>
      <c r="AU139" s="168" t="s">
        <v>70</v>
      </c>
      <c r="AY139" s="161" t="s">
        <v>153</v>
      </c>
      <c r="BK139" s="169">
        <f>BK140+BK145+BK155+BK161+BK181</f>
        <v>76346.220000000001</v>
      </c>
    </row>
    <row r="140" s="12" customFormat="1" ht="22.8" customHeight="1">
      <c r="A140" s="12"/>
      <c r="B140" s="160"/>
      <c r="C140" s="12"/>
      <c r="D140" s="161" t="s">
        <v>69</v>
      </c>
      <c r="E140" s="170" t="s">
        <v>154</v>
      </c>
      <c r="F140" s="170" t="s">
        <v>155</v>
      </c>
      <c r="G140" s="12"/>
      <c r="H140" s="12"/>
      <c r="I140" s="12"/>
      <c r="J140" s="171">
        <f>BK140</f>
        <v>16130</v>
      </c>
      <c r="K140" s="12"/>
      <c r="L140" s="160"/>
      <c r="M140" s="164"/>
      <c r="N140" s="165"/>
      <c r="O140" s="165"/>
      <c r="P140" s="166">
        <f>SUM(P141:P144)</f>
        <v>12.241300000000001</v>
      </c>
      <c r="Q140" s="165"/>
      <c r="R140" s="166">
        <f>SUM(R141:R144)</f>
        <v>0</v>
      </c>
      <c r="S140" s="165"/>
      <c r="T140" s="167">
        <f>SUM(T141:T144)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1" t="s">
        <v>79</v>
      </c>
      <c r="AT140" s="168" t="s">
        <v>69</v>
      </c>
      <c r="AU140" s="168" t="s">
        <v>77</v>
      </c>
      <c r="AY140" s="161" t="s">
        <v>153</v>
      </c>
      <c r="BK140" s="169">
        <f>SUM(BK141:BK144)</f>
        <v>16130</v>
      </c>
    </row>
    <row r="141" s="2" customFormat="1" ht="16.5" customHeight="1">
      <c r="A141" s="32"/>
      <c r="B141" s="172"/>
      <c r="C141" s="173" t="s">
        <v>183</v>
      </c>
      <c r="D141" s="173" t="s">
        <v>156</v>
      </c>
      <c r="E141" s="174" t="s">
        <v>589</v>
      </c>
      <c r="F141" s="175" t="s">
        <v>590</v>
      </c>
      <c r="G141" s="176" t="s">
        <v>258</v>
      </c>
      <c r="H141" s="177">
        <v>4.2999999999999998</v>
      </c>
      <c r="I141" s="178">
        <v>1100</v>
      </c>
      <c r="J141" s="178">
        <f>ROUND(I141*H141,2)</f>
        <v>4730</v>
      </c>
      <c r="K141" s="175" t="s">
        <v>1</v>
      </c>
      <c r="L141" s="33"/>
      <c r="M141" s="179" t="s">
        <v>1</v>
      </c>
      <c r="N141" s="180" t="s">
        <v>35</v>
      </c>
      <c r="O141" s="181">
        <v>0.751</v>
      </c>
      <c r="P141" s="181">
        <f>O141*H141</f>
        <v>3.2292999999999998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83" t="s">
        <v>160</v>
      </c>
      <c r="AT141" s="183" t="s">
        <v>156</v>
      </c>
      <c r="AU141" s="183" t="s">
        <v>79</v>
      </c>
      <c r="AY141" s="19" t="s">
        <v>153</v>
      </c>
      <c r="BE141" s="184">
        <f>IF(N141="základní",J141,0)</f>
        <v>4730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9" t="s">
        <v>77</v>
      </c>
      <c r="BK141" s="184">
        <f>ROUND(I141*H141,2)</f>
        <v>4730</v>
      </c>
      <c r="BL141" s="19" t="s">
        <v>160</v>
      </c>
      <c r="BM141" s="183" t="s">
        <v>591</v>
      </c>
    </row>
    <row r="142" s="13" customFormat="1">
      <c r="A142" s="13"/>
      <c r="B142" s="185"/>
      <c r="C142" s="13"/>
      <c r="D142" s="186" t="s">
        <v>162</v>
      </c>
      <c r="E142" s="187" t="s">
        <v>1</v>
      </c>
      <c r="F142" s="188" t="s">
        <v>592</v>
      </c>
      <c r="G142" s="13"/>
      <c r="H142" s="189">
        <v>4.2999999999999998</v>
      </c>
      <c r="I142" s="13"/>
      <c r="J142" s="13"/>
      <c r="K142" s="13"/>
      <c r="L142" s="185"/>
      <c r="M142" s="190"/>
      <c r="N142" s="191"/>
      <c r="O142" s="191"/>
      <c r="P142" s="191"/>
      <c r="Q142" s="191"/>
      <c r="R142" s="191"/>
      <c r="S142" s="191"/>
      <c r="T142" s="19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7" t="s">
        <v>162</v>
      </c>
      <c r="AU142" s="187" t="s">
        <v>79</v>
      </c>
      <c r="AV142" s="13" t="s">
        <v>79</v>
      </c>
      <c r="AW142" s="13" t="s">
        <v>27</v>
      </c>
      <c r="AX142" s="13" t="s">
        <v>77</v>
      </c>
      <c r="AY142" s="187" t="s">
        <v>153</v>
      </c>
    </row>
    <row r="143" s="2" customFormat="1" ht="21.75" customHeight="1">
      <c r="A143" s="32"/>
      <c r="B143" s="172"/>
      <c r="C143" s="173" t="s">
        <v>187</v>
      </c>
      <c r="D143" s="173" t="s">
        <v>156</v>
      </c>
      <c r="E143" s="174" t="s">
        <v>593</v>
      </c>
      <c r="F143" s="175" t="s">
        <v>594</v>
      </c>
      <c r="G143" s="176" t="s">
        <v>258</v>
      </c>
      <c r="H143" s="177">
        <v>12</v>
      </c>
      <c r="I143" s="178">
        <v>950</v>
      </c>
      <c r="J143" s="178">
        <f>ROUND(I143*H143,2)</f>
        <v>11400</v>
      </c>
      <c r="K143" s="175" t="s">
        <v>1</v>
      </c>
      <c r="L143" s="33"/>
      <c r="M143" s="179" t="s">
        <v>1</v>
      </c>
      <c r="N143" s="180" t="s">
        <v>35</v>
      </c>
      <c r="O143" s="181">
        <v>0.751</v>
      </c>
      <c r="P143" s="181">
        <f>O143*H143</f>
        <v>9.0120000000000005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83" t="s">
        <v>160</v>
      </c>
      <c r="AT143" s="183" t="s">
        <v>156</v>
      </c>
      <c r="AU143" s="183" t="s">
        <v>79</v>
      </c>
      <c r="AY143" s="19" t="s">
        <v>153</v>
      </c>
      <c r="BE143" s="184">
        <f>IF(N143="základní",J143,0)</f>
        <v>11400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9" t="s">
        <v>77</v>
      </c>
      <c r="BK143" s="184">
        <f>ROUND(I143*H143,2)</f>
        <v>11400</v>
      </c>
      <c r="BL143" s="19" t="s">
        <v>160</v>
      </c>
      <c r="BM143" s="183" t="s">
        <v>595</v>
      </c>
    </row>
    <row r="144" s="13" customFormat="1">
      <c r="A144" s="13"/>
      <c r="B144" s="185"/>
      <c r="C144" s="13"/>
      <c r="D144" s="186" t="s">
        <v>162</v>
      </c>
      <c r="E144" s="187" t="s">
        <v>1</v>
      </c>
      <c r="F144" s="188" t="s">
        <v>333</v>
      </c>
      <c r="G144" s="13"/>
      <c r="H144" s="189">
        <v>12</v>
      </c>
      <c r="I144" s="13"/>
      <c r="J144" s="13"/>
      <c r="K144" s="13"/>
      <c r="L144" s="185"/>
      <c r="M144" s="190"/>
      <c r="N144" s="191"/>
      <c r="O144" s="191"/>
      <c r="P144" s="191"/>
      <c r="Q144" s="191"/>
      <c r="R144" s="191"/>
      <c r="S144" s="191"/>
      <c r="T144" s="19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7" t="s">
        <v>162</v>
      </c>
      <c r="AU144" s="187" t="s">
        <v>79</v>
      </c>
      <c r="AV144" s="13" t="s">
        <v>79</v>
      </c>
      <c r="AW144" s="13" t="s">
        <v>27</v>
      </c>
      <c r="AX144" s="13" t="s">
        <v>77</v>
      </c>
      <c r="AY144" s="187" t="s">
        <v>153</v>
      </c>
    </row>
    <row r="145" s="12" customFormat="1" ht="22.8" customHeight="1">
      <c r="A145" s="12"/>
      <c r="B145" s="160"/>
      <c r="C145" s="12"/>
      <c r="D145" s="161" t="s">
        <v>69</v>
      </c>
      <c r="E145" s="170" t="s">
        <v>269</v>
      </c>
      <c r="F145" s="170" t="s">
        <v>270</v>
      </c>
      <c r="G145" s="12"/>
      <c r="H145" s="12"/>
      <c r="I145" s="12"/>
      <c r="J145" s="171">
        <f>BK145</f>
        <v>26134</v>
      </c>
      <c r="K145" s="12"/>
      <c r="L145" s="160"/>
      <c r="M145" s="164"/>
      <c r="N145" s="165"/>
      <c r="O145" s="165"/>
      <c r="P145" s="166">
        <f>SUM(P146:P154)</f>
        <v>22.938999999999993</v>
      </c>
      <c r="Q145" s="165"/>
      <c r="R145" s="166">
        <f>SUM(R146:R154)</f>
        <v>0.00011</v>
      </c>
      <c r="S145" s="165"/>
      <c r="T145" s="167">
        <f>SUM(T146:T154)</f>
        <v>0.31100000000000005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61" t="s">
        <v>79</v>
      </c>
      <c r="AT145" s="168" t="s">
        <v>69</v>
      </c>
      <c r="AU145" s="168" t="s">
        <v>77</v>
      </c>
      <c r="AY145" s="161" t="s">
        <v>153</v>
      </c>
      <c r="BK145" s="169">
        <f>SUM(BK146:BK154)</f>
        <v>26134</v>
      </c>
    </row>
    <row r="146" s="2" customFormat="1" ht="16.5" customHeight="1">
      <c r="A146" s="32"/>
      <c r="B146" s="172"/>
      <c r="C146" s="173" t="s">
        <v>241</v>
      </c>
      <c r="D146" s="173" t="s">
        <v>156</v>
      </c>
      <c r="E146" s="174" t="s">
        <v>596</v>
      </c>
      <c r="F146" s="175" t="s">
        <v>597</v>
      </c>
      <c r="G146" s="176" t="s">
        <v>258</v>
      </c>
      <c r="H146" s="177">
        <v>9</v>
      </c>
      <c r="I146" s="178">
        <v>606</v>
      </c>
      <c r="J146" s="178">
        <f>ROUND(I146*H146,2)</f>
        <v>5454</v>
      </c>
      <c r="K146" s="175" t="s">
        <v>209</v>
      </c>
      <c r="L146" s="33"/>
      <c r="M146" s="179" t="s">
        <v>1</v>
      </c>
      <c r="N146" s="180" t="s">
        <v>35</v>
      </c>
      <c r="O146" s="181">
        <v>1.5049999999999999</v>
      </c>
      <c r="P146" s="181">
        <f>O146*H146</f>
        <v>13.544999999999998</v>
      </c>
      <c r="Q146" s="181">
        <v>0</v>
      </c>
      <c r="R146" s="181">
        <f>Q146*H146</f>
        <v>0</v>
      </c>
      <c r="S146" s="181">
        <v>0.025000000000000001</v>
      </c>
      <c r="T146" s="182">
        <f>S146*H146</f>
        <v>0.22500000000000001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83" t="s">
        <v>160</v>
      </c>
      <c r="AT146" s="183" t="s">
        <v>156</v>
      </c>
      <c r="AU146" s="183" t="s">
        <v>79</v>
      </c>
      <c r="AY146" s="19" t="s">
        <v>153</v>
      </c>
      <c r="BE146" s="184">
        <f>IF(N146="základní",J146,0)</f>
        <v>5454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9" t="s">
        <v>77</v>
      </c>
      <c r="BK146" s="184">
        <f>ROUND(I146*H146,2)</f>
        <v>5454</v>
      </c>
      <c r="BL146" s="19" t="s">
        <v>160</v>
      </c>
      <c r="BM146" s="183" t="s">
        <v>598</v>
      </c>
    </row>
    <row r="147" s="13" customFormat="1">
      <c r="A147" s="13"/>
      <c r="B147" s="185"/>
      <c r="C147" s="13"/>
      <c r="D147" s="186" t="s">
        <v>162</v>
      </c>
      <c r="E147" s="187" t="s">
        <v>1</v>
      </c>
      <c r="F147" s="188" t="s">
        <v>599</v>
      </c>
      <c r="G147" s="13"/>
      <c r="H147" s="189">
        <v>9</v>
      </c>
      <c r="I147" s="13"/>
      <c r="J147" s="13"/>
      <c r="K147" s="13"/>
      <c r="L147" s="185"/>
      <c r="M147" s="190"/>
      <c r="N147" s="191"/>
      <c r="O147" s="191"/>
      <c r="P147" s="191"/>
      <c r="Q147" s="191"/>
      <c r="R147" s="191"/>
      <c r="S147" s="191"/>
      <c r="T147" s="19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7" t="s">
        <v>162</v>
      </c>
      <c r="AU147" s="187" t="s">
        <v>79</v>
      </c>
      <c r="AV147" s="13" t="s">
        <v>79</v>
      </c>
      <c r="AW147" s="13" t="s">
        <v>27</v>
      </c>
      <c r="AX147" s="13" t="s">
        <v>77</v>
      </c>
      <c r="AY147" s="187" t="s">
        <v>153</v>
      </c>
    </row>
    <row r="148" s="2" customFormat="1" ht="16.5" customHeight="1">
      <c r="A148" s="32"/>
      <c r="B148" s="172"/>
      <c r="C148" s="173" t="s">
        <v>271</v>
      </c>
      <c r="D148" s="173" t="s">
        <v>156</v>
      </c>
      <c r="E148" s="174" t="s">
        <v>600</v>
      </c>
      <c r="F148" s="175" t="s">
        <v>601</v>
      </c>
      <c r="G148" s="176" t="s">
        <v>362</v>
      </c>
      <c r="H148" s="177">
        <v>1</v>
      </c>
      <c r="I148" s="178">
        <v>2200</v>
      </c>
      <c r="J148" s="178">
        <f>ROUND(I148*H148,2)</f>
        <v>2200</v>
      </c>
      <c r="K148" s="175" t="s">
        <v>1</v>
      </c>
      <c r="L148" s="33"/>
      <c r="M148" s="179" t="s">
        <v>1</v>
      </c>
      <c r="N148" s="180" t="s">
        <v>35</v>
      </c>
      <c r="O148" s="181">
        <v>1.5049999999999999</v>
      </c>
      <c r="P148" s="181">
        <f>O148*H148</f>
        <v>1.5049999999999999</v>
      </c>
      <c r="Q148" s="181">
        <v>0</v>
      </c>
      <c r="R148" s="181">
        <f>Q148*H148</f>
        <v>0</v>
      </c>
      <c r="S148" s="181">
        <v>0.025000000000000001</v>
      </c>
      <c r="T148" s="182">
        <f>S148*H148</f>
        <v>0.025000000000000001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83" t="s">
        <v>160</v>
      </c>
      <c r="AT148" s="183" t="s">
        <v>156</v>
      </c>
      <c r="AU148" s="183" t="s">
        <v>79</v>
      </c>
      <c r="AY148" s="19" t="s">
        <v>153</v>
      </c>
      <c r="BE148" s="184">
        <f>IF(N148="základní",J148,0)</f>
        <v>2200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9" t="s">
        <v>77</v>
      </c>
      <c r="BK148" s="184">
        <f>ROUND(I148*H148,2)</f>
        <v>2200</v>
      </c>
      <c r="BL148" s="19" t="s">
        <v>160</v>
      </c>
      <c r="BM148" s="183" t="s">
        <v>602</v>
      </c>
    </row>
    <row r="149" s="2" customFormat="1" ht="16.5" customHeight="1">
      <c r="A149" s="32"/>
      <c r="B149" s="172"/>
      <c r="C149" s="173" t="s">
        <v>276</v>
      </c>
      <c r="D149" s="173" t="s">
        <v>156</v>
      </c>
      <c r="E149" s="174" t="s">
        <v>603</v>
      </c>
      <c r="F149" s="175" t="s">
        <v>604</v>
      </c>
      <c r="G149" s="176" t="s">
        <v>362</v>
      </c>
      <c r="H149" s="177">
        <v>1</v>
      </c>
      <c r="I149" s="178">
        <v>3000</v>
      </c>
      <c r="J149" s="178">
        <f>ROUND(I149*H149,2)</f>
        <v>3000</v>
      </c>
      <c r="K149" s="175" t="s">
        <v>1</v>
      </c>
      <c r="L149" s="33"/>
      <c r="M149" s="179" t="s">
        <v>1</v>
      </c>
      <c r="N149" s="180" t="s">
        <v>35</v>
      </c>
      <c r="O149" s="181">
        <v>1.5049999999999999</v>
      </c>
      <c r="P149" s="181">
        <f>O149*H149</f>
        <v>1.5049999999999999</v>
      </c>
      <c r="Q149" s="181">
        <v>0</v>
      </c>
      <c r="R149" s="181">
        <f>Q149*H149</f>
        <v>0</v>
      </c>
      <c r="S149" s="181">
        <v>0.025000000000000001</v>
      </c>
      <c r="T149" s="182">
        <f>S149*H149</f>
        <v>0.025000000000000001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83" t="s">
        <v>160</v>
      </c>
      <c r="AT149" s="183" t="s">
        <v>156</v>
      </c>
      <c r="AU149" s="183" t="s">
        <v>79</v>
      </c>
      <c r="AY149" s="19" t="s">
        <v>153</v>
      </c>
      <c r="BE149" s="184">
        <f>IF(N149="základní",J149,0)</f>
        <v>3000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9" t="s">
        <v>77</v>
      </c>
      <c r="BK149" s="184">
        <f>ROUND(I149*H149,2)</f>
        <v>3000</v>
      </c>
      <c r="BL149" s="19" t="s">
        <v>160</v>
      </c>
      <c r="BM149" s="183" t="s">
        <v>605</v>
      </c>
    </row>
    <row r="150" s="2" customFormat="1" ht="16.5" customHeight="1">
      <c r="A150" s="32"/>
      <c r="B150" s="172"/>
      <c r="C150" s="173" t="s">
        <v>328</v>
      </c>
      <c r="D150" s="173" t="s">
        <v>156</v>
      </c>
      <c r="E150" s="174" t="s">
        <v>606</v>
      </c>
      <c r="F150" s="175" t="s">
        <v>607</v>
      </c>
      <c r="G150" s="176" t="s">
        <v>258</v>
      </c>
      <c r="H150" s="177">
        <v>12</v>
      </c>
      <c r="I150" s="178">
        <v>190</v>
      </c>
      <c r="J150" s="178">
        <f>ROUND(I150*H150,2)</f>
        <v>2280</v>
      </c>
      <c r="K150" s="175" t="s">
        <v>209</v>
      </c>
      <c r="L150" s="33"/>
      <c r="M150" s="179" t="s">
        <v>1</v>
      </c>
      <c r="N150" s="180" t="s">
        <v>35</v>
      </c>
      <c r="O150" s="181">
        <v>0.47199999999999998</v>
      </c>
      <c r="P150" s="181">
        <f>O150*H150</f>
        <v>5.6639999999999997</v>
      </c>
      <c r="Q150" s="181">
        <v>0</v>
      </c>
      <c r="R150" s="181">
        <f>Q150*H150</f>
        <v>0</v>
      </c>
      <c r="S150" s="181">
        <v>0.0030000000000000001</v>
      </c>
      <c r="T150" s="182">
        <f>S150*H150</f>
        <v>0.036000000000000004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83" t="s">
        <v>160</v>
      </c>
      <c r="AT150" s="183" t="s">
        <v>156</v>
      </c>
      <c r="AU150" s="183" t="s">
        <v>79</v>
      </c>
      <c r="AY150" s="19" t="s">
        <v>153</v>
      </c>
      <c r="BE150" s="184">
        <f>IF(N150="základní",J150,0)</f>
        <v>2280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9" t="s">
        <v>77</v>
      </c>
      <c r="BK150" s="184">
        <f>ROUND(I150*H150,2)</f>
        <v>2280</v>
      </c>
      <c r="BL150" s="19" t="s">
        <v>160</v>
      </c>
      <c r="BM150" s="183" t="s">
        <v>608</v>
      </c>
    </row>
    <row r="151" s="13" customFormat="1">
      <c r="A151" s="13"/>
      <c r="B151" s="185"/>
      <c r="C151" s="13"/>
      <c r="D151" s="186" t="s">
        <v>162</v>
      </c>
      <c r="E151" s="187" t="s">
        <v>1</v>
      </c>
      <c r="F151" s="188" t="s">
        <v>609</v>
      </c>
      <c r="G151" s="13"/>
      <c r="H151" s="189">
        <v>9</v>
      </c>
      <c r="I151" s="13"/>
      <c r="J151" s="13"/>
      <c r="K151" s="13"/>
      <c r="L151" s="185"/>
      <c r="M151" s="190"/>
      <c r="N151" s="191"/>
      <c r="O151" s="191"/>
      <c r="P151" s="191"/>
      <c r="Q151" s="191"/>
      <c r="R151" s="191"/>
      <c r="S151" s="191"/>
      <c r="T151" s="19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7" t="s">
        <v>162</v>
      </c>
      <c r="AU151" s="187" t="s">
        <v>79</v>
      </c>
      <c r="AV151" s="13" t="s">
        <v>79</v>
      </c>
      <c r="AW151" s="13" t="s">
        <v>27</v>
      </c>
      <c r="AX151" s="13" t="s">
        <v>70</v>
      </c>
      <c r="AY151" s="187" t="s">
        <v>153</v>
      </c>
    </row>
    <row r="152" s="13" customFormat="1">
      <c r="A152" s="13"/>
      <c r="B152" s="185"/>
      <c r="C152" s="13"/>
      <c r="D152" s="186" t="s">
        <v>162</v>
      </c>
      <c r="E152" s="187" t="s">
        <v>1</v>
      </c>
      <c r="F152" s="188" t="s">
        <v>610</v>
      </c>
      <c r="G152" s="13"/>
      <c r="H152" s="189">
        <v>3</v>
      </c>
      <c r="I152" s="13"/>
      <c r="J152" s="13"/>
      <c r="K152" s="13"/>
      <c r="L152" s="185"/>
      <c r="M152" s="190"/>
      <c r="N152" s="191"/>
      <c r="O152" s="191"/>
      <c r="P152" s="191"/>
      <c r="Q152" s="191"/>
      <c r="R152" s="191"/>
      <c r="S152" s="191"/>
      <c r="T152" s="19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7" t="s">
        <v>162</v>
      </c>
      <c r="AU152" s="187" t="s">
        <v>79</v>
      </c>
      <c r="AV152" s="13" t="s">
        <v>79</v>
      </c>
      <c r="AW152" s="13" t="s">
        <v>27</v>
      </c>
      <c r="AX152" s="13" t="s">
        <v>70</v>
      </c>
      <c r="AY152" s="187" t="s">
        <v>153</v>
      </c>
    </row>
    <row r="153" s="14" customFormat="1">
      <c r="A153" s="14"/>
      <c r="B153" s="193"/>
      <c r="C153" s="14"/>
      <c r="D153" s="186" t="s">
        <v>162</v>
      </c>
      <c r="E153" s="194" t="s">
        <v>1</v>
      </c>
      <c r="F153" s="195" t="s">
        <v>165</v>
      </c>
      <c r="G153" s="14"/>
      <c r="H153" s="196">
        <v>12</v>
      </c>
      <c r="I153" s="14"/>
      <c r="J153" s="14"/>
      <c r="K153" s="14"/>
      <c r="L153" s="193"/>
      <c r="M153" s="197"/>
      <c r="N153" s="198"/>
      <c r="O153" s="198"/>
      <c r="P153" s="198"/>
      <c r="Q153" s="198"/>
      <c r="R153" s="198"/>
      <c r="S153" s="198"/>
      <c r="T153" s="19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194" t="s">
        <v>162</v>
      </c>
      <c r="AU153" s="194" t="s">
        <v>79</v>
      </c>
      <c r="AV153" s="14" t="s">
        <v>166</v>
      </c>
      <c r="AW153" s="14" t="s">
        <v>27</v>
      </c>
      <c r="AX153" s="14" t="s">
        <v>77</v>
      </c>
      <c r="AY153" s="194" t="s">
        <v>153</v>
      </c>
    </row>
    <row r="154" s="2" customFormat="1" ht="16.5" customHeight="1">
      <c r="A154" s="32"/>
      <c r="B154" s="172"/>
      <c r="C154" s="173" t="s">
        <v>333</v>
      </c>
      <c r="D154" s="173" t="s">
        <v>156</v>
      </c>
      <c r="E154" s="174" t="s">
        <v>611</v>
      </c>
      <c r="F154" s="175" t="s">
        <v>612</v>
      </c>
      <c r="G154" s="176" t="s">
        <v>362</v>
      </c>
      <c r="H154" s="177">
        <v>1</v>
      </c>
      <c r="I154" s="178">
        <v>13200</v>
      </c>
      <c r="J154" s="178">
        <f>ROUND(I154*H154,2)</f>
        <v>13200</v>
      </c>
      <c r="K154" s="175" t="s">
        <v>1</v>
      </c>
      <c r="L154" s="33"/>
      <c r="M154" s="179" t="s">
        <v>1</v>
      </c>
      <c r="N154" s="180" t="s">
        <v>35</v>
      </c>
      <c r="O154" s="181">
        <v>0.71999999999999997</v>
      </c>
      <c r="P154" s="181">
        <f>O154*H154</f>
        <v>0.71999999999999997</v>
      </c>
      <c r="Q154" s="181">
        <v>0.00011</v>
      </c>
      <c r="R154" s="181">
        <f>Q154*H154</f>
        <v>0.00011</v>
      </c>
      <c r="S154" s="181">
        <v>0</v>
      </c>
      <c r="T154" s="182">
        <f>S154*H154</f>
        <v>0</v>
      </c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R154" s="183" t="s">
        <v>160</v>
      </c>
      <c r="AT154" s="183" t="s">
        <v>156</v>
      </c>
      <c r="AU154" s="183" t="s">
        <v>79</v>
      </c>
      <c r="AY154" s="19" t="s">
        <v>153</v>
      </c>
      <c r="BE154" s="184">
        <f>IF(N154="základní",J154,0)</f>
        <v>13200</v>
      </c>
      <c r="BF154" s="184">
        <f>IF(N154="snížená",J154,0)</f>
        <v>0</v>
      </c>
      <c r="BG154" s="184">
        <f>IF(N154="zákl. přenesená",J154,0)</f>
        <v>0</v>
      </c>
      <c r="BH154" s="184">
        <f>IF(N154="sníž. přenesená",J154,0)</f>
        <v>0</v>
      </c>
      <c r="BI154" s="184">
        <f>IF(N154="nulová",J154,0)</f>
        <v>0</v>
      </c>
      <c r="BJ154" s="19" t="s">
        <v>77</v>
      </c>
      <c r="BK154" s="184">
        <f>ROUND(I154*H154,2)</f>
        <v>13200</v>
      </c>
      <c r="BL154" s="19" t="s">
        <v>160</v>
      </c>
      <c r="BM154" s="183" t="s">
        <v>613</v>
      </c>
    </row>
    <row r="155" s="12" customFormat="1" ht="22.8" customHeight="1">
      <c r="A155" s="12"/>
      <c r="B155" s="160"/>
      <c r="C155" s="12"/>
      <c r="D155" s="161" t="s">
        <v>69</v>
      </c>
      <c r="E155" s="170" t="s">
        <v>614</v>
      </c>
      <c r="F155" s="170" t="s">
        <v>615</v>
      </c>
      <c r="G155" s="12"/>
      <c r="H155" s="12"/>
      <c r="I155" s="12"/>
      <c r="J155" s="171">
        <f>BK155</f>
        <v>10188.880000000001</v>
      </c>
      <c r="K155" s="12"/>
      <c r="L155" s="160"/>
      <c r="M155" s="164"/>
      <c r="N155" s="165"/>
      <c r="O155" s="165"/>
      <c r="P155" s="166">
        <f>SUM(P156:P160)</f>
        <v>14.502179999999999</v>
      </c>
      <c r="Q155" s="165"/>
      <c r="R155" s="166">
        <f>SUM(R156:R160)</f>
        <v>0.023246849999999996</v>
      </c>
      <c r="S155" s="165"/>
      <c r="T155" s="167">
        <f>SUM(T156:T160)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61" t="s">
        <v>79</v>
      </c>
      <c r="AT155" s="168" t="s">
        <v>69</v>
      </c>
      <c r="AU155" s="168" t="s">
        <v>77</v>
      </c>
      <c r="AY155" s="161" t="s">
        <v>153</v>
      </c>
      <c r="BK155" s="169">
        <f>SUM(BK156:BK160)</f>
        <v>10188.880000000001</v>
      </c>
    </row>
    <row r="156" s="2" customFormat="1" ht="16.5" customHeight="1">
      <c r="A156" s="32"/>
      <c r="B156" s="172"/>
      <c r="C156" s="173" t="s">
        <v>337</v>
      </c>
      <c r="D156" s="173" t="s">
        <v>156</v>
      </c>
      <c r="E156" s="174" t="s">
        <v>616</v>
      </c>
      <c r="F156" s="175" t="s">
        <v>617</v>
      </c>
      <c r="G156" s="176" t="s">
        <v>235</v>
      </c>
      <c r="H156" s="177">
        <v>12.045</v>
      </c>
      <c r="I156" s="178">
        <v>235</v>
      </c>
      <c r="J156" s="178">
        <f>ROUND(I156*H156,2)</f>
        <v>2830.5799999999999</v>
      </c>
      <c r="K156" s="175" t="s">
        <v>209</v>
      </c>
      <c r="L156" s="33"/>
      <c r="M156" s="179" t="s">
        <v>1</v>
      </c>
      <c r="N156" s="180" t="s">
        <v>35</v>
      </c>
      <c r="O156" s="181">
        <v>0.25800000000000001</v>
      </c>
      <c r="P156" s="181">
        <f>O156*H156</f>
        <v>3.1076100000000002</v>
      </c>
      <c r="Q156" s="181">
        <v>0.00042000000000000002</v>
      </c>
      <c r="R156" s="181">
        <f>Q156*H156</f>
        <v>0.0050588999999999999</v>
      </c>
      <c r="S156" s="181">
        <v>0</v>
      </c>
      <c r="T156" s="182">
        <f>S156*H156</f>
        <v>0</v>
      </c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R156" s="183" t="s">
        <v>160</v>
      </c>
      <c r="AT156" s="183" t="s">
        <v>156</v>
      </c>
      <c r="AU156" s="183" t="s">
        <v>79</v>
      </c>
      <c r="AY156" s="19" t="s">
        <v>153</v>
      </c>
      <c r="BE156" s="184">
        <f>IF(N156="základní",J156,0)</f>
        <v>2830.5799999999999</v>
      </c>
      <c r="BF156" s="184">
        <f>IF(N156="snížená",J156,0)</f>
        <v>0</v>
      </c>
      <c r="BG156" s="184">
        <f>IF(N156="zákl. přenesená",J156,0)</f>
        <v>0</v>
      </c>
      <c r="BH156" s="184">
        <f>IF(N156="sníž. přenesená",J156,0)</f>
        <v>0</v>
      </c>
      <c r="BI156" s="184">
        <f>IF(N156="nulová",J156,0)</f>
        <v>0</v>
      </c>
      <c r="BJ156" s="19" t="s">
        <v>77</v>
      </c>
      <c r="BK156" s="184">
        <f>ROUND(I156*H156,2)</f>
        <v>2830.5799999999999</v>
      </c>
      <c r="BL156" s="19" t="s">
        <v>160</v>
      </c>
      <c r="BM156" s="183" t="s">
        <v>618</v>
      </c>
    </row>
    <row r="157" s="13" customFormat="1">
      <c r="A157" s="13"/>
      <c r="B157" s="185"/>
      <c r="C157" s="13"/>
      <c r="D157" s="186" t="s">
        <v>162</v>
      </c>
      <c r="E157" s="187" t="s">
        <v>1</v>
      </c>
      <c r="F157" s="188" t="s">
        <v>619</v>
      </c>
      <c r="G157" s="13"/>
      <c r="H157" s="189">
        <v>12.045</v>
      </c>
      <c r="I157" s="13"/>
      <c r="J157" s="13"/>
      <c r="K157" s="13"/>
      <c r="L157" s="185"/>
      <c r="M157" s="190"/>
      <c r="N157" s="191"/>
      <c r="O157" s="191"/>
      <c r="P157" s="191"/>
      <c r="Q157" s="191"/>
      <c r="R157" s="191"/>
      <c r="S157" s="191"/>
      <c r="T157" s="19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7" t="s">
        <v>162</v>
      </c>
      <c r="AU157" s="187" t="s">
        <v>79</v>
      </c>
      <c r="AV157" s="13" t="s">
        <v>79</v>
      </c>
      <c r="AW157" s="13" t="s">
        <v>27</v>
      </c>
      <c r="AX157" s="13" t="s">
        <v>77</v>
      </c>
      <c r="AY157" s="187" t="s">
        <v>153</v>
      </c>
    </row>
    <row r="158" s="2" customFormat="1" ht="16.5" customHeight="1">
      <c r="A158" s="32"/>
      <c r="B158" s="172"/>
      <c r="C158" s="173" t="s">
        <v>343</v>
      </c>
      <c r="D158" s="173" t="s">
        <v>156</v>
      </c>
      <c r="E158" s="174" t="s">
        <v>620</v>
      </c>
      <c r="F158" s="175" t="s">
        <v>621</v>
      </c>
      <c r="G158" s="176" t="s">
        <v>235</v>
      </c>
      <c r="H158" s="177">
        <v>12.045</v>
      </c>
      <c r="I158" s="178">
        <v>35.899999999999999</v>
      </c>
      <c r="J158" s="178">
        <f>ROUND(I158*H158,2)</f>
        <v>432.42000000000002</v>
      </c>
      <c r="K158" s="175" t="s">
        <v>209</v>
      </c>
      <c r="L158" s="33"/>
      <c r="M158" s="179" t="s">
        <v>1</v>
      </c>
      <c r="N158" s="180" t="s">
        <v>35</v>
      </c>
      <c r="O158" s="181">
        <v>0.055</v>
      </c>
      <c r="P158" s="181">
        <f>O158*H158</f>
        <v>0.66247500000000004</v>
      </c>
      <c r="Q158" s="181">
        <v>0.0010499999999999999</v>
      </c>
      <c r="R158" s="181">
        <f>Q158*H158</f>
        <v>0.012647249999999999</v>
      </c>
      <c r="S158" s="181">
        <v>0</v>
      </c>
      <c r="T158" s="182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83" t="s">
        <v>160</v>
      </c>
      <c r="AT158" s="183" t="s">
        <v>156</v>
      </c>
      <c r="AU158" s="183" t="s">
        <v>79</v>
      </c>
      <c r="AY158" s="19" t="s">
        <v>153</v>
      </c>
      <c r="BE158" s="184">
        <f>IF(N158="základní",J158,0)</f>
        <v>432.42000000000002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9" t="s">
        <v>77</v>
      </c>
      <c r="BK158" s="184">
        <f>ROUND(I158*H158,2)</f>
        <v>432.42000000000002</v>
      </c>
      <c r="BL158" s="19" t="s">
        <v>160</v>
      </c>
      <c r="BM158" s="183" t="s">
        <v>622</v>
      </c>
    </row>
    <row r="159" s="2" customFormat="1" ht="16.5" customHeight="1">
      <c r="A159" s="32"/>
      <c r="B159" s="172"/>
      <c r="C159" s="173" t="s">
        <v>8</v>
      </c>
      <c r="D159" s="173" t="s">
        <v>156</v>
      </c>
      <c r="E159" s="174" t="s">
        <v>623</v>
      </c>
      <c r="F159" s="175" t="s">
        <v>624</v>
      </c>
      <c r="G159" s="176" t="s">
        <v>235</v>
      </c>
      <c r="H159" s="177">
        <v>12.045</v>
      </c>
      <c r="I159" s="178">
        <v>311</v>
      </c>
      <c r="J159" s="178">
        <f>ROUND(I159*H159,2)</f>
        <v>3746</v>
      </c>
      <c r="K159" s="175" t="s">
        <v>209</v>
      </c>
      <c r="L159" s="33"/>
      <c r="M159" s="179" t="s">
        <v>1</v>
      </c>
      <c r="N159" s="180" t="s">
        <v>35</v>
      </c>
      <c r="O159" s="181">
        <v>0.48099999999999998</v>
      </c>
      <c r="P159" s="181">
        <f>O159*H159</f>
        <v>5.7936449999999997</v>
      </c>
      <c r="Q159" s="181">
        <v>0.00025000000000000001</v>
      </c>
      <c r="R159" s="181">
        <f>Q159*H159</f>
        <v>0.00301125</v>
      </c>
      <c r="S159" s="181">
        <v>0</v>
      </c>
      <c r="T159" s="182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83" t="s">
        <v>160</v>
      </c>
      <c r="AT159" s="183" t="s">
        <v>156</v>
      </c>
      <c r="AU159" s="183" t="s">
        <v>79</v>
      </c>
      <c r="AY159" s="19" t="s">
        <v>153</v>
      </c>
      <c r="BE159" s="184">
        <f>IF(N159="základní",J159,0)</f>
        <v>3746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9" t="s">
        <v>77</v>
      </c>
      <c r="BK159" s="184">
        <f>ROUND(I159*H159,2)</f>
        <v>3746</v>
      </c>
      <c r="BL159" s="19" t="s">
        <v>160</v>
      </c>
      <c r="BM159" s="183" t="s">
        <v>625</v>
      </c>
    </row>
    <row r="160" s="2" customFormat="1" ht="16.5" customHeight="1">
      <c r="A160" s="32"/>
      <c r="B160" s="172"/>
      <c r="C160" s="173" t="s">
        <v>160</v>
      </c>
      <c r="D160" s="173" t="s">
        <v>156</v>
      </c>
      <c r="E160" s="174" t="s">
        <v>626</v>
      </c>
      <c r="F160" s="175" t="s">
        <v>627</v>
      </c>
      <c r="G160" s="176" t="s">
        <v>235</v>
      </c>
      <c r="H160" s="177">
        <v>12.045</v>
      </c>
      <c r="I160" s="178">
        <v>264</v>
      </c>
      <c r="J160" s="178">
        <f>ROUND(I160*H160,2)</f>
        <v>3179.8800000000001</v>
      </c>
      <c r="K160" s="175" t="s">
        <v>209</v>
      </c>
      <c r="L160" s="33"/>
      <c r="M160" s="179" t="s">
        <v>1</v>
      </c>
      <c r="N160" s="180" t="s">
        <v>35</v>
      </c>
      <c r="O160" s="181">
        <v>0.40999999999999998</v>
      </c>
      <c r="P160" s="181">
        <f>O160*H160</f>
        <v>4.9384499999999996</v>
      </c>
      <c r="Q160" s="181">
        <v>0.00021000000000000001</v>
      </c>
      <c r="R160" s="181">
        <f>Q160*H160</f>
        <v>0.0025294499999999999</v>
      </c>
      <c r="S160" s="181">
        <v>0</v>
      </c>
      <c r="T160" s="182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83" t="s">
        <v>160</v>
      </c>
      <c r="AT160" s="183" t="s">
        <v>156</v>
      </c>
      <c r="AU160" s="183" t="s">
        <v>79</v>
      </c>
      <c r="AY160" s="19" t="s">
        <v>153</v>
      </c>
      <c r="BE160" s="184">
        <f>IF(N160="základní",J160,0)</f>
        <v>3179.8800000000001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9" t="s">
        <v>77</v>
      </c>
      <c r="BK160" s="184">
        <f>ROUND(I160*H160,2)</f>
        <v>3179.8800000000001</v>
      </c>
      <c r="BL160" s="19" t="s">
        <v>160</v>
      </c>
      <c r="BM160" s="183" t="s">
        <v>628</v>
      </c>
    </row>
    <row r="161" s="12" customFormat="1" ht="22.8" customHeight="1">
      <c r="A161" s="12"/>
      <c r="B161" s="160"/>
      <c r="C161" s="12"/>
      <c r="D161" s="161" t="s">
        <v>69</v>
      </c>
      <c r="E161" s="170" t="s">
        <v>545</v>
      </c>
      <c r="F161" s="170" t="s">
        <v>546</v>
      </c>
      <c r="G161" s="12"/>
      <c r="H161" s="12"/>
      <c r="I161" s="12"/>
      <c r="J161" s="171">
        <f>BK161</f>
        <v>10798.34</v>
      </c>
      <c r="K161" s="12"/>
      <c r="L161" s="160"/>
      <c r="M161" s="164"/>
      <c r="N161" s="165"/>
      <c r="O161" s="165"/>
      <c r="P161" s="166">
        <f>SUM(P162:P180)</f>
        <v>10.65016</v>
      </c>
      <c r="Q161" s="165"/>
      <c r="R161" s="166">
        <f>SUM(R162:R180)</f>
        <v>0.0125728</v>
      </c>
      <c r="S161" s="165"/>
      <c r="T161" s="167">
        <f>SUM(T162:T180)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61" t="s">
        <v>79</v>
      </c>
      <c r="AT161" s="168" t="s">
        <v>69</v>
      </c>
      <c r="AU161" s="168" t="s">
        <v>77</v>
      </c>
      <c r="AY161" s="161" t="s">
        <v>153</v>
      </c>
      <c r="BK161" s="169">
        <f>SUM(BK162:BK180)</f>
        <v>10798.34</v>
      </c>
    </row>
    <row r="162" s="2" customFormat="1" ht="16.5" customHeight="1">
      <c r="A162" s="32"/>
      <c r="B162" s="172"/>
      <c r="C162" s="173" t="s">
        <v>359</v>
      </c>
      <c r="D162" s="173" t="s">
        <v>156</v>
      </c>
      <c r="E162" s="174" t="s">
        <v>629</v>
      </c>
      <c r="F162" s="175" t="s">
        <v>630</v>
      </c>
      <c r="G162" s="176" t="s">
        <v>362</v>
      </c>
      <c r="H162" s="177">
        <v>1</v>
      </c>
      <c r="I162" s="178">
        <v>2400</v>
      </c>
      <c r="J162" s="178">
        <f>ROUND(I162*H162,2)</f>
        <v>2400</v>
      </c>
      <c r="K162" s="175" t="s">
        <v>1</v>
      </c>
      <c r="L162" s="33"/>
      <c r="M162" s="179" t="s">
        <v>1</v>
      </c>
      <c r="N162" s="180" t="s">
        <v>35</v>
      </c>
      <c r="O162" s="181">
        <v>0.249</v>
      </c>
      <c r="P162" s="181">
        <f>O162*H162</f>
        <v>0.249</v>
      </c>
      <c r="Q162" s="181">
        <v>0.00011</v>
      </c>
      <c r="R162" s="181">
        <f>Q162*H162</f>
        <v>0.00011</v>
      </c>
      <c r="S162" s="181">
        <v>0</v>
      </c>
      <c r="T162" s="182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83" t="s">
        <v>160</v>
      </c>
      <c r="AT162" s="183" t="s">
        <v>156</v>
      </c>
      <c r="AU162" s="183" t="s">
        <v>79</v>
      </c>
      <c r="AY162" s="19" t="s">
        <v>153</v>
      </c>
      <c r="BE162" s="184">
        <f>IF(N162="základní",J162,0)</f>
        <v>2400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9" t="s">
        <v>77</v>
      </c>
      <c r="BK162" s="184">
        <f>ROUND(I162*H162,2)</f>
        <v>2400</v>
      </c>
      <c r="BL162" s="19" t="s">
        <v>160</v>
      </c>
      <c r="BM162" s="183" t="s">
        <v>631</v>
      </c>
    </row>
    <row r="163" s="2" customFormat="1" ht="16.5" customHeight="1">
      <c r="A163" s="32"/>
      <c r="B163" s="172"/>
      <c r="C163" s="173" t="s">
        <v>364</v>
      </c>
      <c r="D163" s="173" t="s">
        <v>156</v>
      </c>
      <c r="E163" s="174" t="s">
        <v>632</v>
      </c>
      <c r="F163" s="175" t="s">
        <v>633</v>
      </c>
      <c r="G163" s="176" t="s">
        <v>235</v>
      </c>
      <c r="H163" s="177">
        <v>27</v>
      </c>
      <c r="I163" s="178">
        <v>121</v>
      </c>
      <c r="J163" s="178">
        <f>ROUND(I163*H163,2)</f>
        <v>3267</v>
      </c>
      <c r="K163" s="175" t="s">
        <v>209</v>
      </c>
      <c r="L163" s="33"/>
      <c r="M163" s="179" t="s">
        <v>1</v>
      </c>
      <c r="N163" s="180" t="s">
        <v>35</v>
      </c>
      <c r="O163" s="181">
        <v>0.249</v>
      </c>
      <c r="P163" s="181">
        <f>O163*H163</f>
        <v>6.7229999999999999</v>
      </c>
      <c r="Q163" s="181">
        <v>0.00011</v>
      </c>
      <c r="R163" s="181">
        <f>Q163*H163</f>
        <v>0.00297</v>
      </c>
      <c r="S163" s="181">
        <v>0</v>
      </c>
      <c r="T163" s="182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83" t="s">
        <v>160</v>
      </c>
      <c r="AT163" s="183" t="s">
        <v>156</v>
      </c>
      <c r="AU163" s="183" t="s">
        <v>79</v>
      </c>
      <c r="AY163" s="19" t="s">
        <v>153</v>
      </c>
      <c r="BE163" s="184">
        <f>IF(N163="základní",J163,0)</f>
        <v>3267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9" t="s">
        <v>77</v>
      </c>
      <c r="BK163" s="184">
        <f>ROUND(I163*H163,2)</f>
        <v>3267</v>
      </c>
      <c r="BL163" s="19" t="s">
        <v>160</v>
      </c>
      <c r="BM163" s="183" t="s">
        <v>634</v>
      </c>
    </row>
    <row r="164" s="13" customFormat="1">
      <c r="A164" s="13"/>
      <c r="B164" s="185"/>
      <c r="C164" s="13"/>
      <c r="D164" s="186" t="s">
        <v>162</v>
      </c>
      <c r="E164" s="187" t="s">
        <v>1</v>
      </c>
      <c r="F164" s="188" t="s">
        <v>635</v>
      </c>
      <c r="G164" s="13"/>
      <c r="H164" s="189">
        <v>27</v>
      </c>
      <c r="I164" s="13"/>
      <c r="J164" s="13"/>
      <c r="K164" s="13"/>
      <c r="L164" s="185"/>
      <c r="M164" s="190"/>
      <c r="N164" s="191"/>
      <c r="O164" s="191"/>
      <c r="P164" s="191"/>
      <c r="Q164" s="191"/>
      <c r="R164" s="191"/>
      <c r="S164" s="191"/>
      <c r="T164" s="19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7" t="s">
        <v>162</v>
      </c>
      <c r="AU164" s="187" t="s">
        <v>79</v>
      </c>
      <c r="AV164" s="13" t="s">
        <v>79</v>
      </c>
      <c r="AW164" s="13" t="s">
        <v>27</v>
      </c>
      <c r="AX164" s="13" t="s">
        <v>77</v>
      </c>
      <c r="AY164" s="187" t="s">
        <v>153</v>
      </c>
    </row>
    <row r="165" s="2" customFormat="1" ht="16.5" customHeight="1">
      <c r="A165" s="32"/>
      <c r="B165" s="172"/>
      <c r="C165" s="173" t="s">
        <v>534</v>
      </c>
      <c r="D165" s="173" t="s">
        <v>156</v>
      </c>
      <c r="E165" s="174" t="s">
        <v>556</v>
      </c>
      <c r="F165" s="175" t="s">
        <v>557</v>
      </c>
      <c r="G165" s="176" t="s">
        <v>235</v>
      </c>
      <c r="H165" s="177">
        <v>15</v>
      </c>
      <c r="I165" s="178">
        <v>100</v>
      </c>
      <c r="J165" s="178">
        <f>ROUND(I165*H165,2)</f>
        <v>1500</v>
      </c>
      <c r="K165" s="175" t="s">
        <v>1</v>
      </c>
      <c r="L165" s="33"/>
      <c r="M165" s="179" t="s">
        <v>1</v>
      </c>
      <c r="N165" s="180" t="s">
        <v>35</v>
      </c>
      <c r="O165" s="181">
        <v>0</v>
      </c>
      <c r="P165" s="181">
        <f>O165*H165</f>
        <v>0</v>
      </c>
      <c r="Q165" s="181">
        <v>0.00013999999999999999</v>
      </c>
      <c r="R165" s="181">
        <f>Q165*H165</f>
        <v>0.0020999999999999999</v>
      </c>
      <c r="S165" s="181">
        <v>0</v>
      </c>
      <c r="T165" s="182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83" t="s">
        <v>160</v>
      </c>
      <c r="AT165" s="183" t="s">
        <v>156</v>
      </c>
      <c r="AU165" s="183" t="s">
        <v>79</v>
      </c>
      <c r="AY165" s="19" t="s">
        <v>153</v>
      </c>
      <c r="BE165" s="184">
        <f>IF(N165="základní",J165,0)</f>
        <v>1500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9" t="s">
        <v>77</v>
      </c>
      <c r="BK165" s="184">
        <f>ROUND(I165*H165,2)</f>
        <v>1500</v>
      </c>
      <c r="BL165" s="19" t="s">
        <v>160</v>
      </c>
      <c r="BM165" s="183" t="s">
        <v>558</v>
      </c>
    </row>
    <row r="166" s="13" customFormat="1">
      <c r="A166" s="13"/>
      <c r="B166" s="185"/>
      <c r="C166" s="13"/>
      <c r="D166" s="186" t="s">
        <v>162</v>
      </c>
      <c r="E166" s="187" t="s">
        <v>1</v>
      </c>
      <c r="F166" s="188" t="s">
        <v>636</v>
      </c>
      <c r="G166" s="13"/>
      <c r="H166" s="189">
        <v>-12</v>
      </c>
      <c r="I166" s="13"/>
      <c r="J166" s="13"/>
      <c r="K166" s="13"/>
      <c r="L166" s="185"/>
      <c r="M166" s="190"/>
      <c r="N166" s="191"/>
      <c r="O166" s="191"/>
      <c r="P166" s="191"/>
      <c r="Q166" s="191"/>
      <c r="R166" s="191"/>
      <c r="S166" s="191"/>
      <c r="T166" s="19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7" t="s">
        <v>162</v>
      </c>
      <c r="AU166" s="187" t="s">
        <v>79</v>
      </c>
      <c r="AV166" s="13" t="s">
        <v>79</v>
      </c>
      <c r="AW166" s="13" t="s">
        <v>27</v>
      </c>
      <c r="AX166" s="13" t="s">
        <v>70</v>
      </c>
      <c r="AY166" s="187" t="s">
        <v>153</v>
      </c>
    </row>
    <row r="167" s="13" customFormat="1">
      <c r="A167" s="13"/>
      <c r="B167" s="185"/>
      <c r="C167" s="13"/>
      <c r="D167" s="186" t="s">
        <v>162</v>
      </c>
      <c r="E167" s="187" t="s">
        <v>1</v>
      </c>
      <c r="F167" s="188" t="s">
        <v>637</v>
      </c>
      <c r="G167" s="13"/>
      <c r="H167" s="189">
        <v>27</v>
      </c>
      <c r="I167" s="13"/>
      <c r="J167" s="13"/>
      <c r="K167" s="13"/>
      <c r="L167" s="185"/>
      <c r="M167" s="190"/>
      <c r="N167" s="191"/>
      <c r="O167" s="191"/>
      <c r="P167" s="191"/>
      <c r="Q167" s="191"/>
      <c r="R167" s="191"/>
      <c r="S167" s="191"/>
      <c r="T167" s="19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187" t="s">
        <v>162</v>
      </c>
      <c r="AU167" s="187" t="s">
        <v>79</v>
      </c>
      <c r="AV167" s="13" t="s">
        <v>79</v>
      </c>
      <c r="AW167" s="13" t="s">
        <v>27</v>
      </c>
      <c r="AX167" s="13" t="s">
        <v>70</v>
      </c>
      <c r="AY167" s="187" t="s">
        <v>153</v>
      </c>
    </row>
    <row r="168" s="14" customFormat="1">
      <c r="A168" s="14"/>
      <c r="B168" s="193"/>
      <c r="C168" s="14"/>
      <c r="D168" s="186" t="s">
        <v>162</v>
      </c>
      <c r="E168" s="194" t="s">
        <v>1</v>
      </c>
      <c r="F168" s="195" t="s">
        <v>165</v>
      </c>
      <c r="G168" s="14"/>
      <c r="H168" s="196">
        <v>15</v>
      </c>
      <c r="I168" s="14"/>
      <c r="J168" s="14"/>
      <c r="K168" s="14"/>
      <c r="L168" s="193"/>
      <c r="M168" s="197"/>
      <c r="N168" s="198"/>
      <c r="O168" s="198"/>
      <c r="P168" s="198"/>
      <c r="Q168" s="198"/>
      <c r="R168" s="198"/>
      <c r="S168" s="198"/>
      <c r="T168" s="19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94" t="s">
        <v>162</v>
      </c>
      <c r="AU168" s="194" t="s">
        <v>79</v>
      </c>
      <c r="AV168" s="14" t="s">
        <v>166</v>
      </c>
      <c r="AW168" s="14" t="s">
        <v>27</v>
      </c>
      <c r="AX168" s="14" t="s">
        <v>77</v>
      </c>
      <c r="AY168" s="194" t="s">
        <v>153</v>
      </c>
    </row>
    <row r="169" s="2" customFormat="1" ht="16.5" customHeight="1">
      <c r="A169" s="32"/>
      <c r="B169" s="172"/>
      <c r="C169" s="173" t="s">
        <v>538</v>
      </c>
      <c r="D169" s="173" t="s">
        <v>156</v>
      </c>
      <c r="E169" s="174" t="s">
        <v>560</v>
      </c>
      <c r="F169" s="175" t="s">
        <v>561</v>
      </c>
      <c r="G169" s="176" t="s">
        <v>235</v>
      </c>
      <c r="H169" s="177">
        <v>15</v>
      </c>
      <c r="I169" s="178">
        <v>80</v>
      </c>
      <c r="J169" s="178">
        <f>ROUND(I169*H169,2)</f>
        <v>1200</v>
      </c>
      <c r="K169" s="175" t="s">
        <v>1</v>
      </c>
      <c r="L169" s="33"/>
      <c r="M169" s="179" t="s">
        <v>1</v>
      </c>
      <c r="N169" s="180" t="s">
        <v>35</v>
      </c>
      <c r="O169" s="181">
        <v>0</v>
      </c>
      <c r="P169" s="181">
        <f>O169*H169</f>
        <v>0</v>
      </c>
      <c r="Q169" s="181">
        <v>0.00013999999999999999</v>
      </c>
      <c r="R169" s="181">
        <f>Q169*H169</f>
        <v>0.0020999999999999999</v>
      </c>
      <c r="S169" s="181">
        <v>0</v>
      </c>
      <c r="T169" s="182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83" t="s">
        <v>160</v>
      </c>
      <c r="AT169" s="183" t="s">
        <v>156</v>
      </c>
      <c r="AU169" s="183" t="s">
        <v>79</v>
      </c>
      <c r="AY169" s="19" t="s">
        <v>153</v>
      </c>
      <c r="BE169" s="184">
        <f>IF(N169="základní",J169,0)</f>
        <v>1200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9" t="s">
        <v>77</v>
      </c>
      <c r="BK169" s="184">
        <f>ROUND(I169*H169,2)</f>
        <v>1200</v>
      </c>
      <c r="BL169" s="19" t="s">
        <v>160</v>
      </c>
      <c r="BM169" s="183" t="s">
        <v>562</v>
      </c>
    </row>
    <row r="170" s="13" customFormat="1">
      <c r="A170" s="13"/>
      <c r="B170" s="185"/>
      <c r="C170" s="13"/>
      <c r="D170" s="186" t="s">
        <v>162</v>
      </c>
      <c r="E170" s="187" t="s">
        <v>1</v>
      </c>
      <c r="F170" s="188" t="s">
        <v>636</v>
      </c>
      <c r="G170" s="13"/>
      <c r="H170" s="189">
        <v>-12</v>
      </c>
      <c r="I170" s="13"/>
      <c r="J170" s="13"/>
      <c r="K170" s="13"/>
      <c r="L170" s="185"/>
      <c r="M170" s="190"/>
      <c r="N170" s="191"/>
      <c r="O170" s="191"/>
      <c r="P170" s="191"/>
      <c r="Q170" s="191"/>
      <c r="R170" s="191"/>
      <c r="S170" s="191"/>
      <c r="T170" s="19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187" t="s">
        <v>162</v>
      </c>
      <c r="AU170" s="187" t="s">
        <v>79</v>
      </c>
      <c r="AV170" s="13" t="s">
        <v>79</v>
      </c>
      <c r="AW170" s="13" t="s">
        <v>27</v>
      </c>
      <c r="AX170" s="13" t="s">
        <v>70</v>
      </c>
      <c r="AY170" s="187" t="s">
        <v>153</v>
      </c>
    </row>
    <row r="171" s="13" customFormat="1">
      <c r="A171" s="13"/>
      <c r="B171" s="185"/>
      <c r="C171" s="13"/>
      <c r="D171" s="186" t="s">
        <v>162</v>
      </c>
      <c r="E171" s="187" t="s">
        <v>1</v>
      </c>
      <c r="F171" s="188" t="s">
        <v>637</v>
      </c>
      <c r="G171" s="13"/>
      <c r="H171" s="189">
        <v>27</v>
      </c>
      <c r="I171" s="13"/>
      <c r="J171" s="13"/>
      <c r="K171" s="13"/>
      <c r="L171" s="185"/>
      <c r="M171" s="190"/>
      <c r="N171" s="191"/>
      <c r="O171" s="191"/>
      <c r="P171" s="191"/>
      <c r="Q171" s="191"/>
      <c r="R171" s="191"/>
      <c r="S171" s="191"/>
      <c r="T171" s="19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7" t="s">
        <v>162</v>
      </c>
      <c r="AU171" s="187" t="s">
        <v>79</v>
      </c>
      <c r="AV171" s="13" t="s">
        <v>79</v>
      </c>
      <c r="AW171" s="13" t="s">
        <v>27</v>
      </c>
      <c r="AX171" s="13" t="s">
        <v>70</v>
      </c>
      <c r="AY171" s="187" t="s">
        <v>153</v>
      </c>
    </row>
    <row r="172" s="14" customFormat="1">
      <c r="A172" s="14"/>
      <c r="B172" s="193"/>
      <c r="C172" s="14"/>
      <c r="D172" s="186" t="s">
        <v>162</v>
      </c>
      <c r="E172" s="194" t="s">
        <v>1</v>
      </c>
      <c r="F172" s="195" t="s">
        <v>165</v>
      </c>
      <c r="G172" s="14"/>
      <c r="H172" s="196">
        <v>15</v>
      </c>
      <c r="I172" s="14"/>
      <c r="J172" s="14"/>
      <c r="K172" s="14"/>
      <c r="L172" s="193"/>
      <c r="M172" s="197"/>
      <c r="N172" s="198"/>
      <c r="O172" s="198"/>
      <c r="P172" s="198"/>
      <c r="Q172" s="198"/>
      <c r="R172" s="198"/>
      <c r="S172" s="198"/>
      <c r="T172" s="19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94" t="s">
        <v>162</v>
      </c>
      <c r="AU172" s="194" t="s">
        <v>79</v>
      </c>
      <c r="AV172" s="14" t="s">
        <v>166</v>
      </c>
      <c r="AW172" s="14" t="s">
        <v>27</v>
      </c>
      <c r="AX172" s="14" t="s">
        <v>77</v>
      </c>
      <c r="AY172" s="194" t="s">
        <v>153</v>
      </c>
    </row>
    <row r="173" s="2" customFormat="1" ht="16.5" customHeight="1">
      <c r="A173" s="32"/>
      <c r="B173" s="172"/>
      <c r="C173" s="173" t="s">
        <v>7</v>
      </c>
      <c r="D173" s="173" t="s">
        <v>156</v>
      </c>
      <c r="E173" s="174" t="s">
        <v>564</v>
      </c>
      <c r="F173" s="175" t="s">
        <v>565</v>
      </c>
      <c r="G173" s="176" t="s">
        <v>235</v>
      </c>
      <c r="H173" s="177">
        <v>15</v>
      </c>
      <c r="I173" s="178">
        <v>108</v>
      </c>
      <c r="J173" s="178">
        <f>ROUND(I173*H173,2)</f>
        <v>1620</v>
      </c>
      <c r="K173" s="175" t="s">
        <v>209</v>
      </c>
      <c r="L173" s="33"/>
      <c r="M173" s="179" t="s">
        <v>1</v>
      </c>
      <c r="N173" s="180" t="s">
        <v>35</v>
      </c>
      <c r="O173" s="181">
        <v>0.17199999999999999</v>
      </c>
      <c r="P173" s="181">
        <f>O173*H173</f>
        <v>2.5799999999999996</v>
      </c>
      <c r="Q173" s="181">
        <v>0.00012</v>
      </c>
      <c r="R173" s="181">
        <f>Q173*H173</f>
        <v>0.0018</v>
      </c>
      <c r="S173" s="181">
        <v>0</v>
      </c>
      <c r="T173" s="182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83" t="s">
        <v>160</v>
      </c>
      <c r="AT173" s="183" t="s">
        <v>156</v>
      </c>
      <c r="AU173" s="183" t="s">
        <v>79</v>
      </c>
      <c r="AY173" s="19" t="s">
        <v>153</v>
      </c>
      <c r="BE173" s="184">
        <f>IF(N173="základní",J173,0)</f>
        <v>1620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9" t="s">
        <v>77</v>
      </c>
      <c r="BK173" s="184">
        <f>ROUND(I173*H173,2)</f>
        <v>1620</v>
      </c>
      <c r="BL173" s="19" t="s">
        <v>160</v>
      </c>
      <c r="BM173" s="183" t="s">
        <v>566</v>
      </c>
    </row>
    <row r="174" s="13" customFormat="1">
      <c r="A174" s="13"/>
      <c r="B174" s="185"/>
      <c r="C174" s="13"/>
      <c r="D174" s="186" t="s">
        <v>162</v>
      </c>
      <c r="E174" s="187" t="s">
        <v>1</v>
      </c>
      <c r="F174" s="188" t="s">
        <v>638</v>
      </c>
      <c r="G174" s="13"/>
      <c r="H174" s="189">
        <v>0</v>
      </c>
      <c r="I174" s="13"/>
      <c r="J174" s="13"/>
      <c r="K174" s="13"/>
      <c r="L174" s="185"/>
      <c r="M174" s="190"/>
      <c r="N174" s="191"/>
      <c r="O174" s="191"/>
      <c r="P174" s="191"/>
      <c r="Q174" s="191"/>
      <c r="R174" s="191"/>
      <c r="S174" s="191"/>
      <c r="T174" s="19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187" t="s">
        <v>162</v>
      </c>
      <c r="AU174" s="187" t="s">
        <v>79</v>
      </c>
      <c r="AV174" s="13" t="s">
        <v>79</v>
      </c>
      <c r="AW174" s="13" t="s">
        <v>27</v>
      </c>
      <c r="AX174" s="13" t="s">
        <v>70</v>
      </c>
      <c r="AY174" s="187" t="s">
        <v>153</v>
      </c>
    </row>
    <row r="175" s="13" customFormat="1">
      <c r="A175" s="13"/>
      <c r="B175" s="185"/>
      <c r="C175" s="13"/>
      <c r="D175" s="186" t="s">
        <v>162</v>
      </c>
      <c r="E175" s="187" t="s">
        <v>1</v>
      </c>
      <c r="F175" s="188" t="s">
        <v>636</v>
      </c>
      <c r="G175" s="13"/>
      <c r="H175" s="189">
        <v>-12</v>
      </c>
      <c r="I175" s="13"/>
      <c r="J175" s="13"/>
      <c r="K175" s="13"/>
      <c r="L175" s="185"/>
      <c r="M175" s="190"/>
      <c r="N175" s="191"/>
      <c r="O175" s="191"/>
      <c r="P175" s="191"/>
      <c r="Q175" s="191"/>
      <c r="R175" s="191"/>
      <c r="S175" s="191"/>
      <c r="T175" s="19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7" t="s">
        <v>162</v>
      </c>
      <c r="AU175" s="187" t="s">
        <v>79</v>
      </c>
      <c r="AV175" s="13" t="s">
        <v>79</v>
      </c>
      <c r="AW175" s="13" t="s">
        <v>27</v>
      </c>
      <c r="AX175" s="13" t="s">
        <v>70</v>
      </c>
      <c r="AY175" s="187" t="s">
        <v>153</v>
      </c>
    </row>
    <row r="176" s="13" customFormat="1">
      <c r="A176" s="13"/>
      <c r="B176" s="185"/>
      <c r="C176" s="13"/>
      <c r="D176" s="186" t="s">
        <v>162</v>
      </c>
      <c r="E176" s="187" t="s">
        <v>1</v>
      </c>
      <c r="F176" s="188" t="s">
        <v>637</v>
      </c>
      <c r="G176" s="13"/>
      <c r="H176" s="189">
        <v>27</v>
      </c>
      <c r="I176" s="13"/>
      <c r="J176" s="13"/>
      <c r="K176" s="13"/>
      <c r="L176" s="185"/>
      <c r="M176" s="190"/>
      <c r="N176" s="191"/>
      <c r="O176" s="191"/>
      <c r="P176" s="191"/>
      <c r="Q176" s="191"/>
      <c r="R176" s="191"/>
      <c r="S176" s="191"/>
      <c r="T176" s="19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187" t="s">
        <v>162</v>
      </c>
      <c r="AU176" s="187" t="s">
        <v>79</v>
      </c>
      <c r="AV176" s="13" t="s">
        <v>79</v>
      </c>
      <c r="AW176" s="13" t="s">
        <v>27</v>
      </c>
      <c r="AX176" s="13" t="s">
        <v>70</v>
      </c>
      <c r="AY176" s="187" t="s">
        <v>153</v>
      </c>
    </row>
    <row r="177" s="14" customFormat="1">
      <c r="A177" s="14"/>
      <c r="B177" s="193"/>
      <c r="C177" s="14"/>
      <c r="D177" s="186" t="s">
        <v>162</v>
      </c>
      <c r="E177" s="194" t="s">
        <v>1</v>
      </c>
      <c r="F177" s="195" t="s">
        <v>165</v>
      </c>
      <c r="G177" s="14"/>
      <c r="H177" s="196">
        <v>15</v>
      </c>
      <c r="I177" s="14"/>
      <c r="J177" s="14"/>
      <c r="K177" s="14"/>
      <c r="L177" s="193"/>
      <c r="M177" s="197"/>
      <c r="N177" s="198"/>
      <c r="O177" s="198"/>
      <c r="P177" s="198"/>
      <c r="Q177" s="198"/>
      <c r="R177" s="198"/>
      <c r="S177" s="198"/>
      <c r="T177" s="19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194" t="s">
        <v>162</v>
      </c>
      <c r="AU177" s="194" t="s">
        <v>79</v>
      </c>
      <c r="AV177" s="14" t="s">
        <v>166</v>
      </c>
      <c r="AW177" s="14" t="s">
        <v>27</v>
      </c>
      <c r="AX177" s="14" t="s">
        <v>77</v>
      </c>
      <c r="AY177" s="194" t="s">
        <v>153</v>
      </c>
    </row>
    <row r="178" s="2" customFormat="1" ht="16.5" customHeight="1">
      <c r="A178" s="32"/>
      <c r="B178" s="172"/>
      <c r="C178" s="173" t="s">
        <v>547</v>
      </c>
      <c r="D178" s="173" t="s">
        <v>156</v>
      </c>
      <c r="E178" s="174" t="s">
        <v>639</v>
      </c>
      <c r="F178" s="175" t="s">
        <v>640</v>
      </c>
      <c r="G178" s="176" t="s">
        <v>235</v>
      </c>
      <c r="H178" s="177">
        <v>2.96</v>
      </c>
      <c r="I178" s="178">
        <v>52.100000000000001</v>
      </c>
      <c r="J178" s="178">
        <f>ROUND(I178*H178,2)</f>
        <v>154.22</v>
      </c>
      <c r="K178" s="175" t="s">
        <v>209</v>
      </c>
      <c r="L178" s="33"/>
      <c r="M178" s="179" t="s">
        <v>1</v>
      </c>
      <c r="N178" s="180" t="s">
        <v>35</v>
      </c>
      <c r="O178" s="181">
        <v>0.10100000000000001</v>
      </c>
      <c r="P178" s="181">
        <f>O178*H178</f>
        <v>0.29896</v>
      </c>
      <c r="Q178" s="181">
        <v>0.00014999999999999999</v>
      </c>
      <c r="R178" s="181">
        <f>Q178*H178</f>
        <v>0.00044399999999999995</v>
      </c>
      <c r="S178" s="181">
        <v>0</v>
      </c>
      <c r="T178" s="182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83" t="s">
        <v>160</v>
      </c>
      <c r="AT178" s="183" t="s">
        <v>156</v>
      </c>
      <c r="AU178" s="183" t="s">
        <v>79</v>
      </c>
      <c r="AY178" s="19" t="s">
        <v>153</v>
      </c>
      <c r="BE178" s="184">
        <f>IF(N178="základní",J178,0)</f>
        <v>154.22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9" t="s">
        <v>77</v>
      </c>
      <c r="BK178" s="184">
        <f>ROUND(I178*H178,2)</f>
        <v>154.22</v>
      </c>
      <c r="BL178" s="19" t="s">
        <v>160</v>
      </c>
      <c r="BM178" s="183" t="s">
        <v>641</v>
      </c>
    </row>
    <row r="179" s="13" customFormat="1">
      <c r="A179" s="13"/>
      <c r="B179" s="185"/>
      <c r="C179" s="13"/>
      <c r="D179" s="186" t="s">
        <v>162</v>
      </c>
      <c r="E179" s="187" t="s">
        <v>1</v>
      </c>
      <c r="F179" s="188" t="s">
        <v>642</v>
      </c>
      <c r="G179" s="13"/>
      <c r="H179" s="189">
        <v>2.96</v>
      </c>
      <c r="I179" s="13"/>
      <c r="J179" s="13"/>
      <c r="K179" s="13"/>
      <c r="L179" s="185"/>
      <c r="M179" s="190"/>
      <c r="N179" s="191"/>
      <c r="O179" s="191"/>
      <c r="P179" s="191"/>
      <c r="Q179" s="191"/>
      <c r="R179" s="191"/>
      <c r="S179" s="191"/>
      <c r="T179" s="19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7" t="s">
        <v>162</v>
      </c>
      <c r="AU179" s="187" t="s">
        <v>79</v>
      </c>
      <c r="AV179" s="13" t="s">
        <v>79</v>
      </c>
      <c r="AW179" s="13" t="s">
        <v>27</v>
      </c>
      <c r="AX179" s="13" t="s">
        <v>77</v>
      </c>
      <c r="AY179" s="187" t="s">
        <v>153</v>
      </c>
    </row>
    <row r="180" s="2" customFormat="1" ht="16.5" customHeight="1">
      <c r="A180" s="32"/>
      <c r="B180" s="172"/>
      <c r="C180" s="173" t="s">
        <v>551</v>
      </c>
      <c r="D180" s="173" t="s">
        <v>156</v>
      </c>
      <c r="E180" s="174" t="s">
        <v>643</v>
      </c>
      <c r="F180" s="175" t="s">
        <v>644</v>
      </c>
      <c r="G180" s="176" t="s">
        <v>235</v>
      </c>
      <c r="H180" s="177">
        <v>2.96</v>
      </c>
      <c r="I180" s="178">
        <v>222</v>
      </c>
      <c r="J180" s="178">
        <f>ROUND(I180*H180,2)</f>
        <v>657.12</v>
      </c>
      <c r="K180" s="175" t="s">
        <v>209</v>
      </c>
      <c r="L180" s="33"/>
      <c r="M180" s="179" t="s">
        <v>1</v>
      </c>
      <c r="N180" s="180" t="s">
        <v>35</v>
      </c>
      <c r="O180" s="181">
        <v>0.27000000000000002</v>
      </c>
      <c r="P180" s="181">
        <f>O180*H180</f>
        <v>0.79920000000000002</v>
      </c>
      <c r="Q180" s="181">
        <v>0.0010300000000000001</v>
      </c>
      <c r="R180" s="181">
        <f>Q180*H180</f>
        <v>0.0030488000000000004</v>
      </c>
      <c r="S180" s="181">
        <v>0</v>
      </c>
      <c r="T180" s="182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83" t="s">
        <v>160</v>
      </c>
      <c r="AT180" s="183" t="s">
        <v>156</v>
      </c>
      <c r="AU180" s="183" t="s">
        <v>79</v>
      </c>
      <c r="AY180" s="19" t="s">
        <v>153</v>
      </c>
      <c r="BE180" s="184">
        <f>IF(N180="základní",J180,0)</f>
        <v>657.12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9" t="s">
        <v>77</v>
      </c>
      <c r="BK180" s="184">
        <f>ROUND(I180*H180,2)</f>
        <v>657.12</v>
      </c>
      <c r="BL180" s="19" t="s">
        <v>160</v>
      </c>
      <c r="BM180" s="183" t="s">
        <v>645</v>
      </c>
    </row>
    <row r="181" s="12" customFormat="1" ht="22.8" customHeight="1">
      <c r="A181" s="12"/>
      <c r="B181" s="160"/>
      <c r="C181" s="12"/>
      <c r="D181" s="161" t="s">
        <v>69</v>
      </c>
      <c r="E181" s="170" t="s">
        <v>646</v>
      </c>
      <c r="F181" s="170" t="s">
        <v>647</v>
      </c>
      <c r="G181" s="12"/>
      <c r="H181" s="12"/>
      <c r="I181" s="12"/>
      <c r="J181" s="171">
        <f>BK181</f>
        <v>13095</v>
      </c>
      <c r="K181" s="12"/>
      <c r="L181" s="160"/>
      <c r="M181" s="164"/>
      <c r="N181" s="165"/>
      <c r="O181" s="165"/>
      <c r="P181" s="166">
        <f>SUM(P182:P183)</f>
        <v>9.5039999999999996</v>
      </c>
      <c r="Q181" s="165"/>
      <c r="R181" s="166">
        <f>SUM(R182:R183)</f>
        <v>0.45900000000000002</v>
      </c>
      <c r="S181" s="165"/>
      <c r="T181" s="167">
        <f>SUM(T182:T183)</f>
        <v>0.45900000000000002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61" t="s">
        <v>79</v>
      </c>
      <c r="AT181" s="168" t="s">
        <v>69</v>
      </c>
      <c r="AU181" s="168" t="s">
        <v>77</v>
      </c>
      <c r="AY181" s="161" t="s">
        <v>153</v>
      </c>
      <c r="BK181" s="169">
        <f>SUM(BK182:BK183)</f>
        <v>13095</v>
      </c>
    </row>
    <row r="182" s="2" customFormat="1" ht="16.5" customHeight="1">
      <c r="A182" s="32"/>
      <c r="B182" s="172"/>
      <c r="C182" s="173" t="s">
        <v>555</v>
      </c>
      <c r="D182" s="173" t="s">
        <v>156</v>
      </c>
      <c r="E182" s="174" t="s">
        <v>648</v>
      </c>
      <c r="F182" s="175" t="s">
        <v>649</v>
      </c>
      <c r="G182" s="176" t="s">
        <v>235</v>
      </c>
      <c r="H182" s="177">
        <v>27</v>
      </c>
      <c r="I182" s="178">
        <v>485</v>
      </c>
      <c r="J182" s="178">
        <f>ROUND(I182*H182,2)</f>
        <v>13095</v>
      </c>
      <c r="K182" s="175" t="s">
        <v>209</v>
      </c>
      <c r="L182" s="33"/>
      <c r="M182" s="179" t="s">
        <v>1</v>
      </c>
      <c r="N182" s="180" t="s">
        <v>35</v>
      </c>
      <c r="O182" s="181">
        <v>0.35199999999999998</v>
      </c>
      <c r="P182" s="181">
        <f>O182*H182</f>
        <v>9.5039999999999996</v>
      </c>
      <c r="Q182" s="181">
        <v>0.017000000000000001</v>
      </c>
      <c r="R182" s="181">
        <f>Q182*H182</f>
        <v>0.45900000000000002</v>
      </c>
      <c r="S182" s="181">
        <v>0.017000000000000001</v>
      </c>
      <c r="T182" s="182">
        <f>S182*H182</f>
        <v>0.45900000000000002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83" t="s">
        <v>160</v>
      </c>
      <c r="AT182" s="183" t="s">
        <v>156</v>
      </c>
      <c r="AU182" s="183" t="s">
        <v>79</v>
      </c>
      <c r="AY182" s="19" t="s">
        <v>153</v>
      </c>
      <c r="BE182" s="184">
        <f>IF(N182="základní",J182,0)</f>
        <v>13095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9" t="s">
        <v>77</v>
      </c>
      <c r="BK182" s="184">
        <f>ROUND(I182*H182,2)</f>
        <v>13095</v>
      </c>
      <c r="BL182" s="19" t="s">
        <v>160</v>
      </c>
      <c r="BM182" s="183" t="s">
        <v>650</v>
      </c>
    </row>
    <row r="183" s="13" customFormat="1">
      <c r="A183" s="13"/>
      <c r="B183" s="185"/>
      <c r="C183" s="13"/>
      <c r="D183" s="186" t="s">
        <v>162</v>
      </c>
      <c r="E183" s="187" t="s">
        <v>1</v>
      </c>
      <c r="F183" s="188" t="s">
        <v>635</v>
      </c>
      <c r="G183" s="13"/>
      <c r="H183" s="189">
        <v>27</v>
      </c>
      <c r="I183" s="13"/>
      <c r="J183" s="13"/>
      <c r="K183" s="13"/>
      <c r="L183" s="185"/>
      <c r="M183" s="209"/>
      <c r="N183" s="210"/>
      <c r="O183" s="210"/>
      <c r="P183" s="210"/>
      <c r="Q183" s="210"/>
      <c r="R183" s="210"/>
      <c r="S183" s="210"/>
      <c r="T183" s="21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187" t="s">
        <v>162</v>
      </c>
      <c r="AU183" s="187" t="s">
        <v>79</v>
      </c>
      <c r="AV183" s="13" t="s">
        <v>79</v>
      </c>
      <c r="AW183" s="13" t="s">
        <v>27</v>
      </c>
      <c r="AX183" s="13" t="s">
        <v>77</v>
      </c>
      <c r="AY183" s="187" t="s">
        <v>153</v>
      </c>
    </row>
    <row r="184" s="2" customFormat="1" ht="6.96" customHeight="1">
      <c r="A184" s="32"/>
      <c r="B184" s="53"/>
      <c r="C184" s="54"/>
      <c r="D184" s="54"/>
      <c r="E184" s="54"/>
      <c r="F184" s="54"/>
      <c r="G184" s="54"/>
      <c r="H184" s="54"/>
      <c r="I184" s="54"/>
      <c r="J184" s="54"/>
      <c r="K184" s="54"/>
      <c r="L184" s="33"/>
      <c r="M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</row>
  </sheetData>
  <autoFilter ref="C127:K183"/>
  <mergeCells count="11">
    <mergeCell ref="E7:H7"/>
    <mergeCell ref="E9:H9"/>
    <mergeCell ref="E11:H11"/>
    <mergeCell ref="E29:H29"/>
    <mergeCell ref="E85:H85"/>
    <mergeCell ref="E87:H87"/>
    <mergeCell ref="E89:H89"/>
    <mergeCell ref="E116:H116"/>
    <mergeCell ref="E118:H118"/>
    <mergeCell ref="E120:H12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</row>
    <row r="4" s="1" customFormat="1" ht="24.96" customHeight="1">
      <c r="B4" s="22"/>
      <c r="D4" s="23" t="s">
        <v>120</v>
      </c>
      <c r="L4" s="22"/>
      <c r="M4" s="122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29" t="s">
        <v>14</v>
      </c>
      <c r="L6" s="22"/>
    </row>
    <row r="7" s="1" customFormat="1" ht="16.5" customHeight="1">
      <c r="B7" s="22"/>
      <c r="E7" s="123" t="str">
        <f>'Rekapitulace stavby'!K6</f>
        <v>ZL4 - SO 01 - OBJEKT BEZ BYTU - Stavební úpravy a přístavba komunitního centra BÉTEL</v>
      </c>
      <c r="F7" s="29"/>
      <c r="G7" s="29"/>
      <c r="H7" s="29"/>
      <c r="L7" s="22"/>
    </row>
    <row r="8" s="1" customFormat="1" ht="12" customHeight="1">
      <c r="B8" s="22"/>
      <c r="D8" s="29" t="s">
        <v>121</v>
      </c>
      <c r="L8" s="22"/>
    </row>
    <row r="9" s="2" customFormat="1" ht="16.5" customHeight="1">
      <c r="A9" s="32"/>
      <c r="B9" s="33"/>
      <c r="C9" s="32"/>
      <c r="D9" s="32"/>
      <c r="E9" s="123" t="s">
        <v>651</v>
      </c>
      <c r="F9" s="32"/>
      <c r="G9" s="32"/>
      <c r="H9" s="32"/>
      <c r="I9" s="32"/>
      <c r="J9" s="32"/>
      <c r="K9" s="32"/>
      <c r="L9" s="48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3"/>
      <c r="C10" s="32"/>
      <c r="D10" s="29" t="s">
        <v>123</v>
      </c>
      <c r="E10" s="32"/>
      <c r="F10" s="32"/>
      <c r="G10" s="32"/>
      <c r="H10" s="32"/>
      <c r="I10" s="32"/>
      <c r="J10" s="32"/>
      <c r="K10" s="32"/>
      <c r="L10" s="48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6.5" customHeight="1">
      <c r="A11" s="32"/>
      <c r="B11" s="33"/>
      <c r="C11" s="32"/>
      <c r="D11" s="32"/>
      <c r="E11" s="60" t="s">
        <v>652</v>
      </c>
      <c r="F11" s="32"/>
      <c r="G11" s="32"/>
      <c r="H11" s="32"/>
      <c r="I11" s="32"/>
      <c r="J11" s="32"/>
      <c r="K11" s="32"/>
      <c r="L11" s="48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8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2" customHeight="1">
      <c r="A13" s="32"/>
      <c r="B13" s="33"/>
      <c r="C13" s="32"/>
      <c r="D13" s="29" t="s">
        <v>16</v>
      </c>
      <c r="E13" s="32"/>
      <c r="F13" s="26" t="s">
        <v>1</v>
      </c>
      <c r="G13" s="32"/>
      <c r="H13" s="32"/>
      <c r="I13" s="29" t="s">
        <v>17</v>
      </c>
      <c r="J13" s="26" t="s">
        <v>1</v>
      </c>
      <c r="K13" s="32"/>
      <c r="L13" s="48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3"/>
      <c r="C14" s="32"/>
      <c r="D14" s="29" t="s">
        <v>18</v>
      </c>
      <c r="E14" s="32"/>
      <c r="F14" s="26" t="s">
        <v>125</v>
      </c>
      <c r="G14" s="32"/>
      <c r="H14" s="32"/>
      <c r="I14" s="29" t="s">
        <v>20</v>
      </c>
      <c r="J14" s="62" t="str">
        <f>'Rekapitulace stavby'!AN8</f>
        <v>3.6.2020</v>
      </c>
      <c r="K14" s="32"/>
      <c r="L14" s="48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0.8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8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3"/>
      <c r="C16" s="32"/>
      <c r="D16" s="29" t="s">
        <v>22</v>
      </c>
      <c r="E16" s="32"/>
      <c r="F16" s="32"/>
      <c r="G16" s="32"/>
      <c r="H16" s="32"/>
      <c r="I16" s="29" t="s">
        <v>23</v>
      </c>
      <c r="J16" s="26" t="s">
        <v>1</v>
      </c>
      <c r="K16" s="32"/>
      <c r="L16" s="48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8" customHeight="1">
      <c r="A17" s="32"/>
      <c r="B17" s="33"/>
      <c r="C17" s="32"/>
      <c r="D17" s="32"/>
      <c r="E17" s="26" t="s">
        <v>126</v>
      </c>
      <c r="F17" s="32"/>
      <c r="G17" s="32"/>
      <c r="H17" s="32"/>
      <c r="I17" s="29" t="s">
        <v>24</v>
      </c>
      <c r="J17" s="26" t="s">
        <v>1</v>
      </c>
      <c r="K17" s="32"/>
      <c r="L17" s="48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6.96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8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2" customHeight="1">
      <c r="A19" s="32"/>
      <c r="B19" s="33"/>
      <c r="C19" s="32"/>
      <c r="D19" s="29" t="s">
        <v>25</v>
      </c>
      <c r="E19" s="32"/>
      <c r="F19" s="32"/>
      <c r="G19" s="32"/>
      <c r="H19" s="32"/>
      <c r="I19" s="29" t="s">
        <v>23</v>
      </c>
      <c r="J19" s="26" t="s">
        <v>127</v>
      </c>
      <c r="K19" s="32"/>
      <c r="L19" s="48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8" customHeight="1">
      <c r="A20" s="32"/>
      <c r="B20" s="33"/>
      <c r="C20" s="32"/>
      <c r="D20" s="32"/>
      <c r="E20" s="26" t="s">
        <v>128</v>
      </c>
      <c r="F20" s="32"/>
      <c r="G20" s="32"/>
      <c r="H20" s="32"/>
      <c r="I20" s="29" t="s">
        <v>24</v>
      </c>
      <c r="J20" s="26" t="s">
        <v>129</v>
      </c>
      <c r="K20" s="32"/>
      <c r="L20" s="48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6.96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8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2" customHeight="1">
      <c r="A22" s="32"/>
      <c r="B22" s="33"/>
      <c r="C22" s="32"/>
      <c r="D22" s="29" t="s">
        <v>26</v>
      </c>
      <c r="E22" s="32"/>
      <c r="F22" s="32"/>
      <c r="G22" s="32"/>
      <c r="H22" s="32"/>
      <c r="I22" s="29" t="s">
        <v>23</v>
      </c>
      <c r="J22" s="26" t="s">
        <v>1</v>
      </c>
      <c r="K22" s="32"/>
      <c r="L22" s="48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8" customHeight="1">
      <c r="A23" s="32"/>
      <c r="B23" s="33"/>
      <c r="C23" s="32"/>
      <c r="D23" s="32"/>
      <c r="E23" s="26" t="s">
        <v>130</v>
      </c>
      <c r="F23" s="32"/>
      <c r="G23" s="32"/>
      <c r="H23" s="32"/>
      <c r="I23" s="29" t="s">
        <v>24</v>
      </c>
      <c r="J23" s="26" t="s">
        <v>1</v>
      </c>
      <c r="K23" s="32"/>
      <c r="L23" s="48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6.96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8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2" customHeight="1">
      <c r="A25" s="32"/>
      <c r="B25" s="33"/>
      <c r="C25" s="32"/>
      <c r="D25" s="29" t="s">
        <v>28</v>
      </c>
      <c r="E25" s="32"/>
      <c r="F25" s="32"/>
      <c r="G25" s="32"/>
      <c r="H25" s="32"/>
      <c r="I25" s="29" t="s">
        <v>23</v>
      </c>
      <c r="J25" s="26" t="str">
        <f>IF('Rekapitulace stavby'!AN19="","",'Rekapitulace stavby'!AN19)</f>
        <v/>
      </c>
      <c r="K25" s="32"/>
      <c r="L25" s="48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8" customHeight="1">
      <c r="A26" s="32"/>
      <c r="B26" s="33"/>
      <c r="C26" s="32"/>
      <c r="D26" s="32"/>
      <c r="E26" s="26" t="str">
        <f>IF('Rekapitulace stavby'!E20="","",'Rekapitulace stavby'!E20)</f>
        <v xml:space="preserve"> </v>
      </c>
      <c r="F26" s="32"/>
      <c r="G26" s="32"/>
      <c r="H26" s="32"/>
      <c r="I26" s="29" t="s">
        <v>24</v>
      </c>
      <c r="J26" s="26" t="str">
        <f>IF('Rekapitulace stavby'!AN20="","",'Rekapitulace stavby'!AN20)</f>
        <v/>
      </c>
      <c r="K26" s="32"/>
      <c r="L26" s="48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8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2" customHeight="1">
      <c r="A28" s="32"/>
      <c r="B28" s="33"/>
      <c r="C28" s="32"/>
      <c r="D28" s="29" t="s">
        <v>29</v>
      </c>
      <c r="E28" s="32"/>
      <c r="F28" s="32"/>
      <c r="G28" s="32"/>
      <c r="H28" s="32"/>
      <c r="I28" s="32"/>
      <c r="J28" s="32"/>
      <c r="K28" s="32"/>
      <c r="L28" s="48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8" customFormat="1" ht="16.5" customHeight="1">
      <c r="A29" s="124"/>
      <c r="B29" s="125"/>
      <c r="C29" s="124"/>
      <c r="D29" s="124"/>
      <c r="E29" s="30" t="s">
        <v>1</v>
      </c>
      <c r="F29" s="30"/>
      <c r="G29" s="30"/>
      <c r="H29" s="30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8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3"/>
      <c r="C31" s="32"/>
      <c r="D31" s="83"/>
      <c r="E31" s="83"/>
      <c r="F31" s="83"/>
      <c r="G31" s="83"/>
      <c r="H31" s="83"/>
      <c r="I31" s="83"/>
      <c r="J31" s="83"/>
      <c r="K31" s="83"/>
      <c r="L31" s="48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3"/>
      <c r="C32" s="32"/>
      <c r="D32" s="127" t="s">
        <v>30</v>
      </c>
      <c r="E32" s="32"/>
      <c r="F32" s="32"/>
      <c r="G32" s="32"/>
      <c r="H32" s="32"/>
      <c r="I32" s="32"/>
      <c r="J32" s="89">
        <f>ROUND(J123, 2)</f>
        <v>47312.120000000003</v>
      </c>
      <c r="K32" s="32"/>
      <c r="L32" s="48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3"/>
      <c r="C33" s="32"/>
      <c r="D33" s="83"/>
      <c r="E33" s="83"/>
      <c r="F33" s="83"/>
      <c r="G33" s="83"/>
      <c r="H33" s="83"/>
      <c r="I33" s="83"/>
      <c r="J33" s="83"/>
      <c r="K33" s="83"/>
      <c r="L33" s="48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3"/>
      <c r="C34" s="32"/>
      <c r="D34" s="32"/>
      <c r="E34" s="32"/>
      <c r="F34" s="37" t="s">
        <v>32</v>
      </c>
      <c r="G34" s="32"/>
      <c r="H34" s="32"/>
      <c r="I34" s="37" t="s">
        <v>31</v>
      </c>
      <c r="J34" s="37" t="s">
        <v>33</v>
      </c>
      <c r="K34" s="32"/>
      <c r="L34" s="48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3"/>
      <c r="C35" s="32"/>
      <c r="D35" s="128" t="s">
        <v>34</v>
      </c>
      <c r="E35" s="29" t="s">
        <v>35</v>
      </c>
      <c r="F35" s="129">
        <f>ROUND((SUM(BE123:BE142)),  2)</f>
        <v>47312.120000000003</v>
      </c>
      <c r="G35" s="32"/>
      <c r="H35" s="32"/>
      <c r="I35" s="130">
        <v>0.20999999999999999</v>
      </c>
      <c r="J35" s="129">
        <f>ROUND(((SUM(BE123:BE142))*I35),  2)</f>
        <v>9935.5499999999993</v>
      </c>
      <c r="K35" s="32"/>
      <c r="L35" s="48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3"/>
      <c r="C36" s="32"/>
      <c r="D36" s="32"/>
      <c r="E36" s="29" t="s">
        <v>36</v>
      </c>
      <c r="F36" s="129">
        <f>ROUND((SUM(BF123:BF142)),  2)</f>
        <v>0</v>
      </c>
      <c r="G36" s="32"/>
      <c r="H36" s="32"/>
      <c r="I36" s="130">
        <v>0.14999999999999999</v>
      </c>
      <c r="J36" s="129">
        <f>ROUND(((SUM(BF123:BF142))*I36),  2)</f>
        <v>0</v>
      </c>
      <c r="K36" s="32"/>
      <c r="L36" s="48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3"/>
      <c r="C37" s="32"/>
      <c r="D37" s="32"/>
      <c r="E37" s="29" t="s">
        <v>37</v>
      </c>
      <c r="F37" s="129">
        <f>ROUND((SUM(BG123:BG142)),  2)</f>
        <v>0</v>
      </c>
      <c r="G37" s="32"/>
      <c r="H37" s="32"/>
      <c r="I37" s="130">
        <v>0.20999999999999999</v>
      </c>
      <c r="J37" s="129">
        <f>0</f>
        <v>0</v>
      </c>
      <c r="K37" s="32"/>
      <c r="L37" s="48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3"/>
      <c r="C38" s="32"/>
      <c r="D38" s="32"/>
      <c r="E38" s="29" t="s">
        <v>38</v>
      </c>
      <c r="F38" s="129">
        <f>ROUND((SUM(BH123:BH142)),  2)</f>
        <v>0</v>
      </c>
      <c r="G38" s="32"/>
      <c r="H38" s="32"/>
      <c r="I38" s="130">
        <v>0.14999999999999999</v>
      </c>
      <c r="J38" s="129">
        <f>0</f>
        <v>0</v>
      </c>
      <c r="K38" s="32"/>
      <c r="L38" s="48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3"/>
      <c r="C39" s="32"/>
      <c r="D39" s="32"/>
      <c r="E39" s="29" t="s">
        <v>39</v>
      </c>
      <c r="F39" s="129">
        <f>ROUND((SUM(BI123:BI142)),  2)</f>
        <v>0</v>
      </c>
      <c r="G39" s="32"/>
      <c r="H39" s="32"/>
      <c r="I39" s="130">
        <v>0</v>
      </c>
      <c r="J39" s="129">
        <f>0</f>
        <v>0</v>
      </c>
      <c r="K39" s="32"/>
      <c r="L39" s="48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8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3"/>
      <c r="C41" s="131"/>
      <c r="D41" s="132" t="s">
        <v>40</v>
      </c>
      <c r="E41" s="74"/>
      <c r="F41" s="74"/>
      <c r="G41" s="133" t="s">
        <v>41</v>
      </c>
      <c r="H41" s="134" t="s">
        <v>42</v>
      </c>
      <c r="I41" s="74"/>
      <c r="J41" s="135">
        <f>SUM(J32:J39)</f>
        <v>57247.669999999998</v>
      </c>
      <c r="K41" s="136"/>
      <c r="L41" s="48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8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48"/>
      <c r="D50" s="49" t="s">
        <v>43</v>
      </c>
      <c r="E50" s="50"/>
      <c r="F50" s="50"/>
      <c r="G50" s="49" t="s">
        <v>44</v>
      </c>
      <c r="H50" s="50"/>
      <c r="I50" s="50"/>
      <c r="J50" s="50"/>
      <c r="K50" s="50"/>
      <c r="L50" s="48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2"/>
      <c r="B61" s="33"/>
      <c r="C61" s="32"/>
      <c r="D61" s="51" t="s">
        <v>45</v>
      </c>
      <c r="E61" s="35"/>
      <c r="F61" s="137" t="s">
        <v>46</v>
      </c>
      <c r="G61" s="51" t="s">
        <v>45</v>
      </c>
      <c r="H61" s="35"/>
      <c r="I61" s="35"/>
      <c r="J61" s="138" t="s">
        <v>46</v>
      </c>
      <c r="K61" s="35"/>
      <c r="L61" s="48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2"/>
      <c r="B65" s="33"/>
      <c r="C65" s="32"/>
      <c r="D65" s="49" t="s">
        <v>47</v>
      </c>
      <c r="E65" s="52"/>
      <c r="F65" s="52"/>
      <c r="G65" s="49" t="s">
        <v>48</v>
      </c>
      <c r="H65" s="52"/>
      <c r="I65" s="52"/>
      <c r="J65" s="52"/>
      <c r="K65" s="52"/>
      <c r="L65" s="48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2"/>
      <c r="B76" s="33"/>
      <c r="C76" s="32"/>
      <c r="D76" s="51" t="s">
        <v>45</v>
      </c>
      <c r="E76" s="35"/>
      <c r="F76" s="137" t="s">
        <v>46</v>
      </c>
      <c r="G76" s="51" t="s">
        <v>45</v>
      </c>
      <c r="H76" s="35"/>
      <c r="I76" s="35"/>
      <c r="J76" s="138" t="s">
        <v>46</v>
      </c>
      <c r="K76" s="35"/>
      <c r="L76" s="48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48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48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131</v>
      </c>
      <c r="D82" s="32"/>
      <c r="E82" s="32"/>
      <c r="F82" s="32"/>
      <c r="G82" s="32"/>
      <c r="H82" s="32"/>
      <c r="I82" s="32"/>
      <c r="J82" s="32"/>
      <c r="K82" s="32"/>
      <c r="L82" s="48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8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2"/>
      <c r="E84" s="32"/>
      <c r="F84" s="32"/>
      <c r="G84" s="32"/>
      <c r="H84" s="32"/>
      <c r="I84" s="32"/>
      <c r="J84" s="32"/>
      <c r="K84" s="32"/>
      <c r="L84" s="48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2"/>
      <c r="D85" s="32"/>
      <c r="E85" s="123" t="str">
        <f>E7</f>
        <v>ZL4 - SO 01 - OBJEKT BEZ BYTU - Stavební úpravy a přístavba komunitního centra BÉTEL</v>
      </c>
      <c r="F85" s="29"/>
      <c r="G85" s="29"/>
      <c r="H85" s="29"/>
      <c r="I85" s="32"/>
      <c r="J85" s="32"/>
      <c r="K85" s="32"/>
      <c r="L85" s="48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" customFormat="1" ht="12" customHeight="1">
      <c r="B86" s="22"/>
      <c r="C86" s="29" t="s">
        <v>121</v>
      </c>
      <c r="L86" s="22"/>
    </row>
    <row r="87" s="2" customFormat="1" ht="16.5" customHeight="1">
      <c r="A87" s="32"/>
      <c r="B87" s="33"/>
      <c r="C87" s="32"/>
      <c r="D87" s="32"/>
      <c r="E87" s="123" t="s">
        <v>651</v>
      </c>
      <c r="F87" s="32"/>
      <c r="G87" s="32"/>
      <c r="H87" s="32"/>
      <c r="I87" s="32"/>
      <c r="J87" s="32"/>
      <c r="K87" s="32"/>
      <c r="L87" s="48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12" customHeight="1">
      <c r="A88" s="32"/>
      <c r="B88" s="33"/>
      <c r="C88" s="29" t="s">
        <v>123</v>
      </c>
      <c r="D88" s="32"/>
      <c r="E88" s="32"/>
      <c r="F88" s="32"/>
      <c r="G88" s="32"/>
      <c r="H88" s="32"/>
      <c r="I88" s="32"/>
      <c r="J88" s="32"/>
      <c r="K88" s="32"/>
      <c r="L88" s="48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6.5" customHeight="1">
      <c r="A89" s="32"/>
      <c r="B89" s="33"/>
      <c r="C89" s="32"/>
      <c r="D89" s="32"/>
      <c r="E89" s="60" t="str">
        <f>E11</f>
        <v>Vícepráce - Obložení venkovní terasy CETRIS</v>
      </c>
      <c r="F89" s="32"/>
      <c r="G89" s="32"/>
      <c r="H89" s="32"/>
      <c r="I89" s="32"/>
      <c r="J89" s="32"/>
      <c r="K89" s="32"/>
      <c r="L89" s="48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8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2" customHeight="1">
      <c r="A91" s="32"/>
      <c r="B91" s="33"/>
      <c r="C91" s="29" t="s">
        <v>18</v>
      </c>
      <c r="D91" s="32"/>
      <c r="E91" s="32"/>
      <c r="F91" s="26" t="str">
        <f>F14</f>
        <v xml:space="preserve">Bezručova čp.503, Chrastava </v>
      </c>
      <c r="G91" s="32"/>
      <c r="H91" s="32"/>
      <c r="I91" s="29" t="s">
        <v>20</v>
      </c>
      <c r="J91" s="62" t="str">
        <f>IF(J14="","",J14)</f>
        <v>3.6.2020</v>
      </c>
      <c r="K91" s="32"/>
      <c r="L91" s="48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6.96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8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25.65" customHeight="1">
      <c r="A93" s="32"/>
      <c r="B93" s="33"/>
      <c r="C93" s="29" t="s">
        <v>22</v>
      </c>
      <c r="D93" s="32"/>
      <c r="E93" s="32"/>
      <c r="F93" s="26" t="str">
        <f>E17</f>
        <v>Sbor JB v Chrastavě, Bezručova 503, 46331 Chrastav</v>
      </c>
      <c r="G93" s="32"/>
      <c r="H93" s="32"/>
      <c r="I93" s="29" t="s">
        <v>26</v>
      </c>
      <c r="J93" s="30" t="str">
        <f>E23</f>
        <v>FS Vision, s.r.o. IČ: 22792902</v>
      </c>
      <c r="K93" s="32"/>
      <c r="L93" s="48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15.15" customHeight="1">
      <c r="A94" s="32"/>
      <c r="B94" s="33"/>
      <c r="C94" s="29" t="s">
        <v>25</v>
      </c>
      <c r="D94" s="32"/>
      <c r="E94" s="32"/>
      <c r="F94" s="26" t="str">
        <f>IF(E20="","",E20)</f>
        <v>TOMIVOS s.r.o.</v>
      </c>
      <c r="G94" s="32"/>
      <c r="H94" s="32"/>
      <c r="I94" s="29" t="s">
        <v>28</v>
      </c>
      <c r="J94" s="30" t="str">
        <f>E26</f>
        <v xml:space="preserve"> </v>
      </c>
      <c r="K94" s="32"/>
      <c r="L94" s="48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8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9.28" customHeight="1">
      <c r="A96" s="32"/>
      <c r="B96" s="33"/>
      <c r="C96" s="139" t="s">
        <v>132</v>
      </c>
      <c r="D96" s="131"/>
      <c r="E96" s="131"/>
      <c r="F96" s="131"/>
      <c r="G96" s="131"/>
      <c r="H96" s="131"/>
      <c r="I96" s="131"/>
      <c r="J96" s="140" t="s">
        <v>133</v>
      </c>
      <c r="K96" s="131"/>
      <c r="L96" s="48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="2" customFormat="1" ht="10.32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8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22.8" customHeight="1">
      <c r="A98" s="32"/>
      <c r="B98" s="33"/>
      <c r="C98" s="141" t="s">
        <v>134</v>
      </c>
      <c r="D98" s="32"/>
      <c r="E98" s="32"/>
      <c r="F98" s="32"/>
      <c r="G98" s="32"/>
      <c r="H98" s="32"/>
      <c r="I98" s="32"/>
      <c r="J98" s="89">
        <f>J123</f>
        <v>47312.120000000003</v>
      </c>
      <c r="K98" s="32"/>
      <c r="L98" s="48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9" t="s">
        <v>135</v>
      </c>
    </row>
    <row r="99" s="9" customFormat="1" ht="24.96" customHeight="1">
      <c r="A99" s="9"/>
      <c r="B99" s="142"/>
      <c r="C99" s="9"/>
      <c r="D99" s="143" t="s">
        <v>136</v>
      </c>
      <c r="E99" s="144"/>
      <c r="F99" s="144"/>
      <c r="G99" s="144"/>
      <c r="H99" s="144"/>
      <c r="I99" s="144"/>
      <c r="J99" s="145">
        <f>J124</f>
        <v>47312.120000000003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137</v>
      </c>
      <c r="E100" s="148"/>
      <c r="F100" s="148"/>
      <c r="G100" s="148"/>
      <c r="H100" s="148"/>
      <c r="I100" s="148"/>
      <c r="J100" s="149">
        <f>J125</f>
        <v>25713.740000000002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6"/>
      <c r="C101" s="10"/>
      <c r="D101" s="147" t="s">
        <v>229</v>
      </c>
      <c r="E101" s="148"/>
      <c r="F101" s="148"/>
      <c r="G101" s="148"/>
      <c r="H101" s="148"/>
      <c r="I101" s="148"/>
      <c r="J101" s="149">
        <f>J135</f>
        <v>21598.380000000001</v>
      </c>
      <c r="K101" s="10"/>
      <c r="L101" s="14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2"/>
      <c r="B102" s="33"/>
      <c r="C102" s="32"/>
      <c r="D102" s="32"/>
      <c r="E102" s="32"/>
      <c r="F102" s="32"/>
      <c r="G102" s="32"/>
      <c r="H102" s="32"/>
      <c r="I102" s="32"/>
      <c r="J102" s="32"/>
      <c r="K102" s="32"/>
      <c r="L102" s="48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6.96" customHeight="1">
      <c r="A103" s="32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="2" customFormat="1" ht="6.96" customHeight="1">
      <c r="A107" s="32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48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24.96" customHeight="1">
      <c r="A108" s="32"/>
      <c r="B108" s="33"/>
      <c r="C108" s="23" t="s">
        <v>138</v>
      </c>
      <c r="D108" s="32"/>
      <c r="E108" s="32"/>
      <c r="F108" s="32"/>
      <c r="G108" s="32"/>
      <c r="H108" s="32"/>
      <c r="I108" s="32"/>
      <c r="J108" s="32"/>
      <c r="K108" s="32"/>
      <c r="L108" s="48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8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9" t="s">
        <v>14</v>
      </c>
      <c r="D110" s="32"/>
      <c r="E110" s="32"/>
      <c r="F110" s="32"/>
      <c r="G110" s="32"/>
      <c r="H110" s="32"/>
      <c r="I110" s="32"/>
      <c r="J110" s="32"/>
      <c r="K110" s="32"/>
      <c r="L110" s="48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16.5" customHeight="1">
      <c r="A111" s="32"/>
      <c r="B111" s="33"/>
      <c r="C111" s="32"/>
      <c r="D111" s="32"/>
      <c r="E111" s="123" t="str">
        <f>E7</f>
        <v>ZL4 - SO 01 - OBJEKT BEZ BYTU - Stavební úpravy a přístavba komunitního centra BÉTEL</v>
      </c>
      <c r="F111" s="29"/>
      <c r="G111" s="29"/>
      <c r="H111" s="29"/>
      <c r="I111" s="32"/>
      <c r="J111" s="32"/>
      <c r="K111" s="32"/>
      <c r="L111" s="48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1" customFormat="1" ht="12" customHeight="1">
      <c r="B112" s="22"/>
      <c r="C112" s="29" t="s">
        <v>121</v>
      </c>
      <c r="L112" s="22"/>
    </row>
    <row r="113" s="2" customFormat="1" ht="16.5" customHeight="1">
      <c r="A113" s="32"/>
      <c r="B113" s="33"/>
      <c r="C113" s="32"/>
      <c r="D113" s="32"/>
      <c r="E113" s="123" t="s">
        <v>651</v>
      </c>
      <c r="F113" s="32"/>
      <c r="G113" s="32"/>
      <c r="H113" s="32"/>
      <c r="I113" s="32"/>
      <c r="J113" s="32"/>
      <c r="K113" s="32"/>
      <c r="L113" s="48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2" customHeight="1">
      <c r="A114" s="32"/>
      <c r="B114" s="33"/>
      <c r="C114" s="29" t="s">
        <v>123</v>
      </c>
      <c r="D114" s="32"/>
      <c r="E114" s="32"/>
      <c r="F114" s="32"/>
      <c r="G114" s="32"/>
      <c r="H114" s="32"/>
      <c r="I114" s="32"/>
      <c r="J114" s="32"/>
      <c r="K114" s="32"/>
      <c r="L114" s="48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6.5" customHeight="1">
      <c r="A115" s="32"/>
      <c r="B115" s="33"/>
      <c r="C115" s="32"/>
      <c r="D115" s="32"/>
      <c r="E115" s="60" t="str">
        <f>E11</f>
        <v>Vícepráce - Obložení venkovní terasy CETRIS</v>
      </c>
      <c r="F115" s="32"/>
      <c r="G115" s="32"/>
      <c r="H115" s="32"/>
      <c r="I115" s="32"/>
      <c r="J115" s="32"/>
      <c r="K115" s="32"/>
      <c r="L115" s="48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6.96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8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2" customHeight="1">
      <c r="A117" s="32"/>
      <c r="B117" s="33"/>
      <c r="C117" s="29" t="s">
        <v>18</v>
      </c>
      <c r="D117" s="32"/>
      <c r="E117" s="32"/>
      <c r="F117" s="26" t="str">
        <f>F14</f>
        <v xml:space="preserve">Bezručova čp.503, Chrastava </v>
      </c>
      <c r="G117" s="32"/>
      <c r="H117" s="32"/>
      <c r="I117" s="29" t="s">
        <v>20</v>
      </c>
      <c r="J117" s="62" t="str">
        <f>IF(J14="","",J14)</f>
        <v>3.6.2020</v>
      </c>
      <c r="K117" s="32"/>
      <c r="L117" s="48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6.96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8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25.65" customHeight="1">
      <c r="A119" s="32"/>
      <c r="B119" s="33"/>
      <c r="C119" s="29" t="s">
        <v>22</v>
      </c>
      <c r="D119" s="32"/>
      <c r="E119" s="32"/>
      <c r="F119" s="26" t="str">
        <f>E17</f>
        <v>Sbor JB v Chrastavě, Bezručova 503, 46331 Chrastav</v>
      </c>
      <c r="G119" s="32"/>
      <c r="H119" s="32"/>
      <c r="I119" s="29" t="s">
        <v>26</v>
      </c>
      <c r="J119" s="30" t="str">
        <f>E23</f>
        <v>FS Vision, s.r.o. IČ: 22792902</v>
      </c>
      <c r="K119" s="32"/>
      <c r="L119" s="48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15.15" customHeight="1">
      <c r="A120" s="32"/>
      <c r="B120" s="33"/>
      <c r="C120" s="29" t="s">
        <v>25</v>
      </c>
      <c r="D120" s="32"/>
      <c r="E120" s="32"/>
      <c r="F120" s="26" t="str">
        <f>IF(E20="","",E20)</f>
        <v>TOMIVOS s.r.o.</v>
      </c>
      <c r="G120" s="32"/>
      <c r="H120" s="32"/>
      <c r="I120" s="29" t="s">
        <v>28</v>
      </c>
      <c r="J120" s="30" t="str">
        <f>E26</f>
        <v xml:space="preserve"> </v>
      </c>
      <c r="K120" s="32"/>
      <c r="L120" s="48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10.32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8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11" customFormat="1" ht="29.28" customHeight="1">
      <c r="A122" s="150"/>
      <c r="B122" s="151"/>
      <c r="C122" s="152" t="s">
        <v>139</v>
      </c>
      <c r="D122" s="153" t="s">
        <v>55</v>
      </c>
      <c r="E122" s="153" t="s">
        <v>51</v>
      </c>
      <c r="F122" s="153" t="s">
        <v>52</v>
      </c>
      <c r="G122" s="153" t="s">
        <v>140</v>
      </c>
      <c r="H122" s="153" t="s">
        <v>141</v>
      </c>
      <c r="I122" s="153" t="s">
        <v>142</v>
      </c>
      <c r="J122" s="153" t="s">
        <v>133</v>
      </c>
      <c r="K122" s="154" t="s">
        <v>143</v>
      </c>
      <c r="L122" s="155"/>
      <c r="M122" s="79" t="s">
        <v>1</v>
      </c>
      <c r="N122" s="80" t="s">
        <v>34</v>
      </c>
      <c r="O122" s="80" t="s">
        <v>144</v>
      </c>
      <c r="P122" s="80" t="s">
        <v>145</v>
      </c>
      <c r="Q122" s="80" t="s">
        <v>146</v>
      </c>
      <c r="R122" s="80" t="s">
        <v>147</v>
      </c>
      <c r="S122" s="80" t="s">
        <v>148</v>
      </c>
      <c r="T122" s="81" t="s">
        <v>149</v>
      </c>
      <c r="U122" s="150"/>
      <c r="V122" s="150"/>
      <c r="W122" s="150"/>
      <c r="X122" s="150"/>
      <c r="Y122" s="150"/>
      <c r="Z122" s="150"/>
      <c r="AA122" s="150"/>
      <c r="AB122" s="150"/>
      <c r="AC122" s="150"/>
      <c r="AD122" s="150"/>
      <c r="AE122" s="150"/>
    </row>
    <row r="123" s="2" customFormat="1" ht="22.8" customHeight="1">
      <c r="A123" s="32"/>
      <c r="B123" s="33"/>
      <c r="C123" s="86" t="s">
        <v>150</v>
      </c>
      <c r="D123" s="32"/>
      <c r="E123" s="32"/>
      <c r="F123" s="32"/>
      <c r="G123" s="32"/>
      <c r="H123" s="32"/>
      <c r="I123" s="32"/>
      <c r="J123" s="156">
        <f>BK123</f>
        <v>47312.120000000003</v>
      </c>
      <c r="K123" s="32"/>
      <c r="L123" s="33"/>
      <c r="M123" s="82"/>
      <c r="N123" s="66"/>
      <c r="O123" s="83"/>
      <c r="P123" s="157">
        <f>P124</f>
        <v>0</v>
      </c>
      <c r="Q123" s="83"/>
      <c r="R123" s="157">
        <f>R124</f>
        <v>222.67432374000001</v>
      </c>
      <c r="S123" s="83"/>
      <c r="T123" s="158">
        <f>T124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9" t="s">
        <v>69</v>
      </c>
      <c r="AU123" s="19" t="s">
        <v>135</v>
      </c>
      <c r="BK123" s="159">
        <f>BK124</f>
        <v>47312.120000000003</v>
      </c>
    </row>
    <row r="124" s="12" customFormat="1" ht="25.92" customHeight="1">
      <c r="A124" s="12"/>
      <c r="B124" s="160"/>
      <c r="C124" s="12"/>
      <c r="D124" s="161" t="s">
        <v>69</v>
      </c>
      <c r="E124" s="162" t="s">
        <v>151</v>
      </c>
      <c r="F124" s="162" t="s">
        <v>152</v>
      </c>
      <c r="G124" s="12"/>
      <c r="H124" s="12"/>
      <c r="I124" s="12"/>
      <c r="J124" s="163">
        <f>BK124</f>
        <v>47312.120000000003</v>
      </c>
      <c r="K124" s="12"/>
      <c r="L124" s="160"/>
      <c r="M124" s="164"/>
      <c r="N124" s="165"/>
      <c r="O124" s="165"/>
      <c r="P124" s="166">
        <f>P125+P135</f>
        <v>0</v>
      </c>
      <c r="Q124" s="165"/>
      <c r="R124" s="166">
        <f>R125+R135</f>
        <v>222.67432374000001</v>
      </c>
      <c r="S124" s="165"/>
      <c r="T124" s="167">
        <f>T125+T135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1" t="s">
        <v>79</v>
      </c>
      <c r="AT124" s="168" t="s">
        <v>69</v>
      </c>
      <c r="AU124" s="168" t="s">
        <v>70</v>
      </c>
      <c r="AY124" s="161" t="s">
        <v>153</v>
      </c>
      <c r="BK124" s="169">
        <f>BK125+BK135</f>
        <v>47312.120000000003</v>
      </c>
    </row>
    <row r="125" s="12" customFormat="1" ht="22.8" customHeight="1">
      <c r="A125" s="12"/>
      <c r="B125" s="160"/>
      <c r="C125" s="12"/>
      <c r="D125" s="161" t="s">
        <v>69</v>
      </c>
      <c r="E125" s="170" t="s">
        <v>154</v>
      </c>
      <c r="F125" s="170" t="s">
        <v>155</v>
      </c>
      <c r="G125" s="12"/>
      <c r="H125" s="12"/>
      <c r="I125" s="12"/>
      <c r="J125" s="171">
        <f>BK125</f>
        <v>25713.740000000002</v>
      </c>
      <c r="K125" s="12"/>
      <c r="L125" s="160"/>
      <c r="M125" s="164"/>
      <c r="N125" s="165"/>
      <c r="O125" s="165"/>
      <c r="P125" s="166">
        <f>SUM(P126:P134)</f>
        <v>0</v>
      </c>
      <c r="Q125" s="165"/>
      <c r="R125" s="166">
        <f>SUM(R126:R134)</f>
        <v>0.32561879999999999</v>
      </c>
      <c r="S125" s="165"/>
      <c r="T125" s="167">
        <f>SUM(T126:T134)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61" t="s">
        <v>79</v>
      </c>
      <c r="AT125" s="168" t="s">
        <v>69</v>
      </c>
      <c r="AU125" s="168" t="s">
        <v>77</v>
      </c>
      <c r="AY125" s="161" t="s">
        <v>153</v>
      </c>
      <c r="BK125" s="169">
        <f>SUM(BK126:BK134)</f>
        <v>25713.740000000002</v>
      </c>
    </row>
    <row r="126" s="2" customFormat="1" ht="16.5" customHeight="1">
      <c r="A126" s="32"/>
      <c r="B126" s="172"/>
      <c r="C126" s="173" t="s">
        <v>77</v>
      </c>
      <c r="D126" s="173" t="s">
        <v>156</v>
      </c>
      <c r="E126" s="174" t="s">
        <v>653</v>
      </c>
      <c r="F126" s="175" t="s">
        <v>654</v>
      </c>
      <c r="G126" s="176" t="s">
        <v>235</v>
      </c>
      <c r="H126" s="177">
        <v>18.975000000000001</v>
      </c>
      <c r="I126" s="178">
        <v>250</v>
      </c>
      <c r="J126" s="178">
        <f>ROUND(I126*H126,2)</f>
        <v>4743.75</v>
      </c>
      <c r="K126" s="175" t="s">
        <v>1</v>
      </c>
      <c r="L126" s="33"/>
      <c r="M126" s="179" t="s">
        <v>1</v>
      </c>
      <c r="N126" s="180" t="s">
        <v>35</v>
      </c>
      <c r="O126" s="181">
        <v>0</v>
      </c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83" t="s">
        <v>160</v>
      </c>
      <c r="AT126" s="183" t="s">
        <v>156</v>
      </c>
      <c r="AU126" s="183" t="s">
        <v>79</v>
      </c>
      <c r="AY126" s="19" t="s">
        <v>153</v>
      </c>
      <c r="BE126" s="184">
        <f>IF(N126="základní",J126,0)</f>
        <v>4743.75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9" t="s">
        <v>77</v>
      </c>
      <c r="BK126" s="184">
        <f>ROUND(I126*H126,2)</f>
        <v>4743.75</v>
      </c>
      <c r="BL126" s="19" t="s">
        <v>160</v>
      </c>
      <c r="BM126" s="183" t="s">
        <v>655</v>
      </c>
    </row>
    <row r="127" s="13" customFormat="1">
      <c r="A127" s="13"/>
      <c r="B127" s="185"/>
      <c r="C127" s="13"/>
      <c r="D127" s="186" t="s">
        <v>162</v>
      </c>
      <c r="E127" s="187" t="s">
        <v>1</v>
      </c>
      <c r="F127" s="188" t="s">
        <v>656</v>
      </c>
      <c r="G127" s="13"/>
      <c r="H127" s="189">
        <v>0</v>
      </c>
      <c r="I127" s="13"/>
      <c r="J127" s="13"/>
      <c r="K127" s="13"/>
      <c r="L127" s="185"/>
      <c r="M127" s="190"/>
      <c r="N127" s="191"/>
      <c r="O127" s="191"/>
      <c r="P127" s="191"/>
      <c r="Q127" s="191"/>
      <c r="R127" s="191"/>
      <c r="S127" s="191"/>
      <c r="T127" s="19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7" t="s">
        <v>162</v>
      </c>
      <c r="AU127" s="187" t="s">
        <v>79</v>
      </c>
      <c r="AV127" s="13" t="s">
        <v>79</v>
      </c>
      <c r="AW127" s="13" t="s">
        <v>27</v>
      </c>
      <c r="AX127" s="13" t="s">
        <v>70</v>
      </c>
      <c r="AY127" s="187" t="s">
        <v>153</v>
      </c>
    </row>
    <row r="128" s="13" customFormat="1">
      <c r="A128" s="13"/>
      <c r="B128" s="185"/>
      <c r="C128" s="13"/>
      <c r="D128" s="186" t="s">
        <v>162</v>
      </c>
      <c r="E128" s="187" t="s">
        <v>1</v>
      </c>
      <c r="F128" s="188" t="s">
        <v>657</v>
      </c>
      <c r="G128" s="13"/>
      <c r="H128" s="189">
        <v>-8.0250000000000004</v>
      </c>
      <c r="I128" s="13"/>
      <c r="J128" s="13"/>
      <c r="K128" s="13"/>
      <c r="L128" s="185"/>
      <c r="M128" s="190"/>
      <c r="N128" s="191"/>
      <c r="O128" s="191"/>
      <c r="P128" s="191"/>
      <c r="Q128" s="191"/>
      <c r="R128" s="191"/>
      <c r="S128" s="191"/>
      <c r="T128" s="19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7" t="s">
        <v>162</v>
      </c>
      <c r="AU128" s="187" t="s">
        <v>79</v>
      </c>
      <c r="AV128" s="13" t="s">
        <v>79</v>
      </c>
      <c r="AW128" s="13" t="s">
        <v>27</v>
      </c>
      <c r="AX128" s="13" t="s">
        <v>70</v>
      </c>
      <c r="AY128" s="187" t="s">
        <v>153</v>
      </c>
    </row>
    <row r="129" s="13" customFormat="1">
      <c r="A129" s="13"/>
      <c r="B129" s="185"/>
      <c r="C129" s="13"/>
      <c r="D129" s="186" t="s">
        <v>162</v>
      </c>
      <c r="E129" s="187" t="s">
        <v>1</v>
      </c>
      <c r="F129" s="188" t="s">
        <v>658</v>
      </c>
      <c r="G129" s="13"/>
      <c r="H129" s="189">
        <v>27</v>
      </c>
      <c r="I129" s="13"/>
      <c r="J129" s="13"/>
      <c r="K129" s="13"/>
      <c r="L129" s="185"/>
      <c r="M129" s="190"/>
      <c r="N129" s="191"/>
      <c r="O129" s="191"/>
      <c r="P129" s="191"/>
      <c r="Q129" s="191"/>
      <c r="R129" s="191"/>
      <c r="S129" s="191"/>
      <c r="T129" s="19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7" t="s">
        <v>162</v>
      </c>
      <c r="AU129" s="187" t="s">
        <v>79</v>
      </c>
      <c r="AV129" s="13" t="s">
        <v>79</v>
      </c>
      <c r="AW129" s="13" t="s">
        <v>27</v>
      </c>
      <c r="AX129" s="13" t="s">
        <v>70</v>
      </c>
      <c r="AY129" s="187" t="s">
        <v>153</v>
      </c>
    </row>
    <row r="130" s="14" customFormat="1">
      <c r="A130" s="14"/>
      <c r="B130" s="193"/>
      <c r="C130" s="14"/>
      <c r="D130" s="186" t="s">
        <v>162</v>
      </c>
      <c r="E130" s="194" t="s">
        <v>1</v>
      </c>
      <c r="F130" s="195" t="s">
        <v>165</v>
      </c>
      <c r="G130" s="14"/>
      <c r="H130" s="196">
        <v>18.975000000000001</v>
      </c>
      <c r="I130" s="14"/>
      <c r="J130" s="14"/>
      <c r="K130" s="14"/>
      <c r="L130" s="193"/>
      <c r="M130" s="197"/>
      <c r="N130" s="198"/>
      <c r="O130" s="198"/>
      <c r="P130" s="198"/>
      <c r="Q130" s="198"/>
      <c r="R130" s="198"/>
      <c r="S130" s="198"/>
      <c r="T130" s="19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194" t="s">
        <v>162</v>
      </c>
      <c r="AU130" s="194" t="s">
        <v>79</v>
      </c>
      <c r="AV130" s="14" t="s">
        <v>166</v>
      </c>
      <c r="AW130" s="14" t="s">
        <v>27</v>
      </c>
      <c r="AX130" s="14" t="s">
        <v>77</v>
      </c>
      <c r="AY130" s="194" t="s">
        <v>153</v>
      </c>
    </row>
    <row r="131" s="2" customFormat="1" ht="16.5" customHeight="1">
      <c r="A131" s="32"/>
      <c r="B131" s="172"/>
      <c r="C131" s="200" t="s">
        <v>79</v>
      </c>
      <c r="D131" s="200" t="s">
        <v>167</v>
      </c>
      <c r="E131" s="201" t="s">
        <v>659</v>
      </c>
      <c r="F131" s="202" t="s">
        <v>660</v>
      </c>
      <c r="G131" s="203" t="s">
        <v>235</v>
      </c>
      <c r="H131" s="204">
        <v>20.873000000000001</v>
      </c>
      <c r="I131" s="205">
        <v>982</v>
      </c>
      <c r="J131" s="205">
        <f>ROUND(I131*H131,2)</f>
        <v>20497.290000000001</v>
      </c>
      <c r="K131" s="202" t="s">
        <v>1</v>
      </c>
      <c r="L131" s="206"/>
      <c r="M131" s="207" t="s">
        <v>1</v>
      </c>
      <c r="N131" s="208" t="s">
        <v>35</v>
      </c>
      <c r="O131" s="181">
        <v>0</v>
      </c>
      <c r="P131" s="181">
        <f>O131*H131</f>
        <v>0</v>
      </c>
      <c r="Q131" s="181">
        <v>0.015599999999999999</v>
      </c>
      <c r="R131" s="181">
        <f>Q131*H131</f>
        <v>0.32561879999999999</v>
      </c>
      <c r="S131" s="181">
        <v>0</v>
      </c>
      <c r="T131" s="182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83" t="s">
        <v>170</v>
      </c>
      <c r="AT131" s="183" t="s">
        <v>167</v>
      </c>
      <c r="AU131" s="183" t="s">
        <v>79</v>
      </c>
      <c r="AY131" s="19" t="s">
        <v>153</v>
      </c>
      <c r="BE131" s="184">
        <f>IF(N131="základní",J131,0)</f>
        <v>20497.290000000001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9" t="s">
        <v>77</v>
      </c>
      <c r="BK131" s="184">
        <f>ROUND(I131*H131,2)</f>
        <v>20497.290000000001</v>
      </c>
      <c r="BL131" s="19" t="s">
        <v>160</v>
      </c>
      <c r="BM131" s="183" t="s">
        <v>661</v>
      </c>
    </row>
    <row r="132" s="13" customFormat="1">
      <c r="A132" s="13"/>
      <c r="B132" s="185"/>
      <c r="C132" s="13"/>
      <c r="D132" s="186" t="s">
        <v>162</v>
      </c>
      <c r="E132" s="187" t="s">
        <v>1</v>
      </c>
      <c r="F132" s="188" t="s">
        <v>662</v>
      </c>
      <c r="G132" s="13"/>
      <c r="H132" s="189">
        <v>20.873000000000001</v>
      </c>
      <c r="I132" s="13"/>
      <c r="J132" s="13"/>
      <c r="K132" s="13"/>
      <c r="L132" s="185"/>
      <c r="M132" s="190"/>
      <c r="N132" s="191"/>
      <c r="O132" s="191"/>
      <c r="P132" s="191"/>
      <c r="Q132" s="191"/>
      <c r="R132" s="191"/>
      <c r="S132" s="191"/>
      <c r="T132" s="19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7" t="s">
        <v>162</v>
      </c>
      <c r="AU132" s="187" t="s">
        <v>79</v>
      </c>
      <c r="AV132" s="13" t="s">
        <v>79</v>
      </c>
      <c r="AW132" s="13" t="s">
        <v>27</v>
      </c>
      <c r="AX132" s="13" t="s">
        <v>77</v>
      </c>
      <c r="AY132" s="187" t="s">
        <v>153</v>
      </c>
    </row>
    <row r="133" s="2" customFormat="1" ht="16.5" customHeight="1">
      <c r="A133" s="32"/>
      <c r="B133" s="172"/>
      <c r="C133" s="173" t="s">
        <v>172</v>
      </c>
      <c r="D133" s="173" t="s">
        <v>156</v>
      </c>
      <c r="E133" s="174" t="s">
        <v>663</v>
      </c>
      <c r="F133" s="175" t="s">
        <v>664</v>
      </c>
      <c r="G133" s="176" t="s">
        <v>317</v>
      </c>
      <c r="H133" s="177">
        <v>0.32600000000000001</v>
      </c>
      <c r="I133" s="178">
        <v>950</v>
      </c>
      <c r="J133" s="178">
        <f>ROUND(I133*H133,2)</f>
        <v>309.69999999999999</v>
      </c>
      <c r="K133" s="175" t="s">
        <v>1</v>
      </c>
      <c r="L133" s="33"/>
      <c r="M133" s="179" t="s">
        <v>1</v>
      </c>
      <c r="N133" s="180" t="s">
        <v>35</v>
      </c>
      <c r="O133" s="181">
        <v>0</v>
      </c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83" t="s">
        <v>160</v>
      </c>
      <c r="AT133" s="183" t="s">
        <v>156</v>
      </c>
      <c r="AU133" s="183" t="s">
        <v>79</v>
      </c>
      <c r="AY133" s="19" t="s">
        <v>153</v>
      </c>
      <c r="BE133" s="184">
        <f>IF(N133="základní",J133,0)</f>
        <v>309.69999999999999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9" t="s">
        <v>77</v>
      </c>
      <c r="BK133" s="184">
        <f>ROUND(I133*H133,2)</f>
        <v>309.69999999999999</v>
      </c>
      <c r="BL133" s="19" t="s">
        <v>160</v>
      </c>
      <c r="BM133" s="183" t="s">
        <v>665</v>
      </c>
    </row>
    <row r="134" s="2" customFormat="1" ht="16.5" customHeight="1">
      <c r="A134" s="32"/>
      <c r="B134" s="172"/>
      <c r="C134" s="173" t="s">
        <v>166</v>
      </c>
      <c r="D134" s="173" t="s">
        <v>156</v>
      </c>
      <c r="E134" s="174" t="s">
        <v>666</v>
      </c>
      <c r="F134" s="175" t="s">
        <v>667</v>
      </c>
      <c r="G134" s="176" t="s">
        <v>317</v>
      </c>
      <c r="H134" s="177">
        <v>0.32600000000000001</v>
      </c>
      <c r="I134" s="178">
        <v>500</v>
      </c>
      <c r="J134" s="178">
        <f>ROUND(I134*H134,2)</f>
        <v>163</v>
      </c>
      <c r="K134" s="175" t="s">
        <v>1</v>
      </c>
      <c r="L134" s="33"/>
      <c r="M134" s="179" t="s">
        <v>1</v>
      </c>
      <c r="N134" s="180" t="s">
        <v>35</v>
      </c>
      <c r="O134" s="181">
        <v>0</v>
      </c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83" t="s">
        <v>160</v>
      </c>
      <c r="AT134" s="183" t="s">
        <v>156</v>
      </c>
      <c r="AU134" s="183" t="s">
        <v>79</v>
      </c>
      <c r="AY134" s="19" t="s">
        <v>153</v>
      </c>
      <c r="BE134" s="184">
        <f>IF(N134="základní",J134,0)</f>
        <v>163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9" t="s">
        <v>77</v>
      </c>
      <c r="BK134" s="184">
        <f>ROUND(I134*H134,2)</f>
        <v>163</v>
      </c>
      <c r="BL134" s="19" t="s">
        <v>160</v>
      </c>
      <c r="BM134" s="183" t="s">
        <v>668</v>
      </c>
    </row>
    <row r="135" s="12" customFormat="1" ht="22.8" customHeight="1">
      <c r="A135" s="12"/>
      <c r="B135" s="160"/>
      <c r="C135" s="12"/>
      <c r="D135" s="161" t="s">
        <v>69</v>
      </c>
      <c r="E135" s="170" t="s">
        <v>269</v>
      </c>
      <c r="F135" s="170" t="s">
        <v>270</v>
      </c>
      <c r="G135" s="12"/>
      <c r="H135" s="12"/>
      <c r="I135" s="12"/>
      <c r="J135" s="171">
        <f>BK135</f>
        <v>21598.380000000001</v>
      </c>
      <c r="K135" s="12"/>
      <c r="L135" s="160"/>
      <c r="M135" s="164"/>
      <c r="N135" s="165"/>
      <c r="O135" s="165"/>
      <c r="P135" s="166">
        <f>SUM(P136:P142)</f>
        <v>0</v>
      </c>
      <c r="Q135" s="165"/>
      <c r="R135" s="166">
        <f>SUM(R136:R142)</f>
        <v>222.34870494000001</v>
      </c>
      <c r="S135" s="165"/>
      <c r="T135" s="167">
        <f>SUM(T136:T142)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61" t="s">
        <v>79</v>
      </c>
      <c r="AT135" s="168" t="s">
        <v>69</v>
      </c>
      <c r="AU135" s="168" t="s">
        <v>77</v>
      </c>
      <c r="AY135" s="161" t="s">
        <v>153</v>
      </c>
      <c r="BK135" s="169">
        <f>SUM(BK136:BK142)</f>
        <v>21598.380000000001</v>
      </c>
    </row>
    <row r="136" s="2" customFormat="1" ht="16.5" customHeight="1">
      <c r="A136" s="32"/>
      <c r="B136" s="172"/>
      <c r="C136" s="173" t="s">
        <v>179</v>
      </c>
      <c r="D136" s="173" t="s">
        <v>156</v>
      </c>
      <c r="E136" s="174" t="s">
        <v>669</v>
      </c>
      <c r="F136" s="175" t="s">
        <v>670</v>
      </c>
      <c r="G136" s="176" t="s">
        <v>671</v>
      </c>
      <c r="H136" s="177">
        <v>211.749</v>
      </c>
      <c r="I136" s="178">
        <v>60</v>
      </c>
      <c r="J136" s="178">
        <f>ROUND(I136*H136,2)</f>
        <v>12704.940000000001</v>
      </c>
      <c r="K136" s="175" t="s">
        <v>1</v>
      </c>
      <c r="L136" s="33"/>
      <c r="M136" s="179" t="s">
        <v>1</v>
      </c>
      <c r="N136" s="180" t="s">
        <v>35</v>
      </c>
      <c r="O136" s="181">
        <v>0</v>
      </c>
      <c r="P136" s="181">
        <f>O136*H136</f>
        <v>0</v>
      </c>
      <c r="Q136" s="181">
        <v>6.0000000000000002E-05</v>
      </c>
      <c r="R136" s="181">
        <f>Q136*H136</f>
        <v>0.01270494</v>
      </c>
      <c r="S136" s="181">
        <v>0</v>
      </c>
      <c r="T136" s="182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83" t="s">
        <v>160</v>
      </c>
      <c r="AT136" s="183" t="s">
        <v>156</v>
      </c>
      <c r="AU136" s="183" t="s">
        <v>79</v>
      </c>
      <c r="AY136" s="19" t="s">
        <v>153</v>
      </c>
      <c r="BE136" s="184">
        <f>IF(N136="základní",J136,0)</f>
        <v>12704.940000000001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9" t="s">
        <v>77</v>
      </c>
      <c r="BK136" s="184">
        <f>ROUND(I136*H136,2)</f>
        <v>12704.940000000001</v>
      </c>
      <c r="BL136" s="19" t="s">
        <v>160</v>
      </c>
      <c r="BM136" s="183" t="s">
        <v>672</v>
      </c>
    </row>
    <row r="137" s="13" customFormat="1">
      <c r="A137" s="13"/>
      <c r="B137" s="185"/>
      <c r="C137" s="13"/>
      <c r="D137" s="186" t="s">
        <v>162</v>
      </c>
      <c r="E137" s="187" t="s">
        <v>1</v>
      </c>
      <c r="F137" s="188" t="s">
        <v>673</v>
      </c>
      <c r="G137" s="13"/>
      <c r="H137" s="189">
        <v>0</v>
      </c>
      <c r="I137" s="13"/>
      <c r="J137" s="13"/>
      <c r="K137" s="13"/>
      <c r="L137" s="185"/>
      <c r="M137" s="190"/>
      <c r="N137" s="191"/>
      <c r="O137" s="191"/>
      <c r="P137" s="191"/>
      <c r="Q137" s="191"/>
      <c r="R137" s="191"/>
      <c r="S137" s="191"/>
      <c r="T137" s="19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7" t="s">
        <v>162</v>
      </c>
      <c r="AU137" s="187" t="s">
        <v>79</v>
      </c>
      <c r="AV137" s="13" t="s">
        <v>79</v>
      </c>
      <c r="AW137" s="13" t="s">
        <v>27</v>
      </c>
      <c r="AX137" s="13" t="s">
        <v>70</v>
      </c>
      <c r="AY137" s="187" t="s">
        <v>153</v>
      </c>
    </row>
    <row r="138" s="13" customFormat="1">
      <c r="A138" s="13"/>
      <c r="B138" s="185"/>
      <c r="C138" s="13"/>
      <c r="D138" s="186" t="s">
        <v>162</v>
      </c>
      <c r="E138" s="187" t="s">
        <v>1</v>
      </c>
      <c r="F138" s="188" t="s">
        <v>674</v>
      </c>
      <c r="G138" s="13"/>
      <c r="H138" s="189">
        <v>-219.25100000000001</v>
      </c>
      <c r="I138" s="13"/>
      <c r="J138" s="13"/>
      <c r="K138" s="13"/>
      <c r="L138" s="185"/>
      <c r="M138" s="190"/>
      <c r="N138" s="191"/>
      <c r="O138" s="191"/>
      <c r="P138" s="191"/>
      <c r="Q138" s="191"/>
      <c r="R138" s="191"/>
      <c r="S138" s="191"/>
      <c r="T138" s="19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7" t="s">
        <v>162</v>
      </c>
      <c r="AU138" s="187" t="s">
        <v>79</v>
      </c>
      <c r="AV138" s="13" t="s">
        <v>79</v>
      </c>
      <c r="AW138" s="13" t="s">
        <v>27</v>
      </c>
      <c r="AX138" s="13" t="s">
        <v>70</v>
      </c>
      <c r="AY138" s="187" t="s">
        <v>153</v>
      </c>
    </row>
    <row r="139" s="13" customFormat="1">
      <c r="A139" s="13"/>
      <c r="B139" s="185"/>
      <c r="C139" s="13"/>
      <c r="D139" s="186" t="s">
        <v>162</v>
      </c>
      <c r="E139" s="187" t="s">
        <v>1</v>
      </c>
      <c r="F139" s="188" t="s">
        <v>675</v>
      </c>
      <c r="G139" s="13"/>
      <c r="H139" s="189">
        <v>431</v>
      </c>
      <c r="I139" s="13"/>
      <c r="J139" s="13"/>
      <c r="K139" s="13"/>
      <c r="L139" s="185"/>
      <c r="M139" s="190"/>
      <c r="N139" s="191"/>
      <c r="O139" s="191"/>
      <c r="P139" s="191"/>
      <c r="Q139" s="191"/>
      <c r="R139" s="191"/>
      <c r="S139" s="191"/>
      <c r="T139" s="19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7" t="s">
        <v>162</v>
      </c>
      <c r="AU139" s="187" t="s">
        <v>79</v>
      </c>
      <c r="AV139" s="13" t="s">
        <v>79</v>
      </c>
      <c r="AW139" s="13" t="s">
        <v>27</v>
      </c>
      <c r="AX139" s="13" t="s">
        <v>70</v>
      </c>
      <c r="AY139" s="187" t="s">
        <v>153</v>
      </c>
    </row>
    <row r="140" s="14" customFormat="1">
      <c r="A140" s="14"/>
      <c r="B140" s="193"/>
      <c r="C140" s="14"/>
      <c r="D140" s="186" t="s">
        <v>162</v>
      </c>
      <c r="E140" s="194" t="s">
        <v>1</v>
      </c>
      <c r="F140" s="195" t="s">
        <v>165</v>
      </c>
      <c r="G140" s="14"/>
      <c r="H140" s="196">
        <v>211.749</v>
      </c>
      <c r="I140" s="14"/>
      <c r="J140" s="14"/>
      <c r="K140" s="14"/>
      <c r="L140" s="193"/>
      <c r="M140" s="197"/>
      <c r="N140" s="198"/>
      <c r="O140" s="198"/>
      <c r="P140" s="198"/>
      <c r="Q140" s="198"/>
      <c r="R140" s="198"/>
      <c r="S140" s="198"/>
      <c r="T140" s="19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194" t="s">
        <v>162</v>
      </c>
      <c r="AU140" s="194" t="s">
        <v>79</v>
      </c>
      <c r="AV140" s="14" t="s">
        <v>166</v>
      </c>
      <c r="AW140" s="14" t="s">
        <v>27</v>
      </c>
      <c r="AX140" s="14" t="s">
        <v>77</v>
      </c>
      <c r="AY140" s="194" t="s">
        <v>153</v>
      </c>
    </row>
    <row r="141" s="2" customFormat="1" ht="16.5" customHeight="1">
      <c r="A141" s="32"/>
      <c r="B141" s="172"/>
      <c r="C141" s="200" t="s">
        <v>183</v>
      </c>
      <c r="D141" s="200" t="s">
        <v>167</v>
      </c>
      <c r="E141" s="201" t="s">
        <v>676</v>
      </c>
      <c r="F141" s="202" t="s">
        <v>677</v>
      </c>
      <c r="G141" s="203" t="s">
        <v>671</v>
      </c>
      <c r="H141" s="204">
        <v>222.33600000000001</v>
      </c>
      <c r="I141" s="205">
        <v>40</v>
      </c>
      <c r="J141" s="205">
        <f>ROUND(I141*H141,2)</f>
        <v>8893.4400000000005</v>
      </c>
      <c r="K141" s="202" t="s">
        <v>1</v>
      </c>
      <c r="L141" s="206"/>
      <c r="M141" s="207" t="s">
        <v>1</v>
      </c>
      <c r="N141" s="208" t="s">
        <v>35</v>
      </c>
      <c r="O141" s="181">
        <v>0</v>
      </c>
      <c r="P141" s="181">
        <f>O141*H141</f>
        <v>0</v>
      </c>
      <c r="Q141" s="181">
        <v>1</v>
      </c>
      <c r="R141" s="181">
        <f>Q141*H141</f>
        <v>222.33600000000001</v>
      </c>
      <c r="S141" s="181">
        <v>0</v>
      </c>
      <c r="T141" s="182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83" t="s">
        <v>170</v>
      </c>
      <c r="AT141" s="183" t="s">
        <v>167</v>
      </c>
      <c r="AU141" s="183" t="s">
        <v>79</v>
      </c>
      <c r="AY141" s="19" t="s">
        <v>153</v>
      </c>
      <c r="BE141" s="184">
        <f>IF(N141="základní",J141,0)</f>
        <v>8893.4400000000005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9" t="s">
        <v>77</v>
      </c>
      <c r="BK141" s="184">
        <f>ROUND(I141*H141,2)</f>
        <v>8893.4400000000005</v>
      </c>
      <c r="BL141" s="19" t="s">
        <v>160</v>
      </c>
      <c r="BM141" s="183" t="s">
        <v>678</v>
      </c>
    </row>
    <row r="142" s="13" customFormat="1">
      <c r="A142" s="13"/>
      <c r="B142" s="185"/>
      <c r="C142" s="13"/>
      <c r="D142" s="186" t="s">
        <v>162</v>
      </c>
      <c r="E142" s="187" t="s">
        <v>1</v>
      </c>
      <c r="F142" s="188" t="s">
        <v>679</v>
      </c>
      <c r="G142" s="13"/>
      <c r="H142" s="189">
        <v>222.33600000000001</v>
      </c>
      <c r="I142" s="13"/>
      <c r="J142" s="13"/>
      <c r="K142" s="13"/>
      <c r="L142" s="185"/>
      <c r="M142" s="209"/>
      <c r="N142" s="210"/>
      <c r="O142" s="210"/>
      <c r="P142" s="210"/>
      <c r="Q142" s="210"/>
      <c r="R142" s="210"/>
      <c r="S142" s="210"/>
      <c r="T142" s="21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7" t="s">
        <v>162</v>
      </c>
      <c r="AU142" s="187" t="s">
        <v>79</v>
      </c>
      <c r="AV142" s="13" t="s">
        <v>79</v>
      </c>
      <c r="AW142" s="13" t="s">
        <v>27</v>
      </c>
      <c r="AX142" s="13" t="s">
        <v>77</v>
      </c>
      <c r="AY142" s="187" t="s">
        <v>153</v>
      </c>
    </row>
    <row r="143" s="2" customFormat="1" ht="6.96" customHeight="1">
      <c r="A143" s="32"/>
      <c r="B143" s="53"/>
      <c r="C143" s="54"/>
      <c r="D143" s="54"/>
      <c r="E143" s="54"/>
      <c r="F143" s="54"/>
      <c r="G143" s="54"/>
      <c r="H143" s="54"/>
      <c r="I143" s="54"/>
      <c r="J143" s="54"/>
      <c r="K143" s="54"/>
      <c r="L143" s="33"/>
      <c r="M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</row>
  </sheetData>
  <autoFilter ref="C122:K142"/>
  <mergeCells count="11">
    <mergeCell ref="E7:H7"/>
    <mergeCell ref="E9:H9"/>
    <mergeCell ref="E11:H11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112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</row>
    <row r="4" s="1" customFormat="1" ht="24.96" customHeight="1">
      <c r="B4" s="22"/>
      <c r="D4" s="23" t="s">
        <v>120</v>
      </c>
      <c r="L4" s="22"/>
      <c r="M4" s="122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29" t="s">
        <v>14</v>
      </c>
      <c r="L6" s="22"/>
    </row>
    <row r="7" s="1" customFormat="1" ht="16.5" customHeight="1">
      <c r="B7" s="22"/>
      <c r="E7" s="123" t="str">
        <f>'Rekapitulace stavby'!K6</f>
        <v>ZL4 - SO 01 - OBJEKT BEZ BYTU - Stavební úpravy a přístavba komunitního centra BÉTEL</v>
      </c>
      <c r="F7" s="29"/>
      <c r="G7" s="29"/>
      <c r="H7" s="29"/>
      <c r="L7" s="22"/>
    </row>
    <row r="8" s="1" customFormat="1" ht="12" customHeight="1">
      <c r="B8" s="22"/>
      <c r="D8" s="29" t="s">
        <v>121</v>
      </c>
      <c r="L8" s="22"/>
    </row>
    <row r="9" s="2" customFormat="1" ht="16.5" customHeight="1">
      <c r="A9" s="32"/>
      <c r="B9" s="33"/>
      <c r="C9" s="32"/>
      <c r="D9" s="32"/>
      <c r="E9" s="123" t="s">
        <v>680</v>
      </c>
      <c r="F9" s="32"/>
      <c r="G9" s="32"/>
      <c r="H9" s="32"/>
      <c r="I9" s="32"/>
      <c r="J9" s="32"/>
      <c r="K9" s="32"/>
      <c r="L9" s="48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3"/>
      <c r="C10" s="32"/>
      <c r="D10" s="29" t="s">
        <v>123</v>
      </c>
      <c r="E10" s="32"/>
      <c r="F10" s="32"/>
      <c r="G10" s="32"/>
      <c r="H10" s="32"/>
      <c r="I10" s="32"/>
      <c r="J10" s="32"/>
      <c r="K10" s="32"/>
      <c r="L10" s="48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6.5" customHeight="1">
      <c r="A11" s="32"/>
      <c r="B11" s="33"/>
      <c r="C11" s="32"/>
      <c r="D11" s="32"/>
      <c r="E11" s="60" t="s">
        <v>681</v>
      </c>
      <c r="F11" s="32"/>
      <c r="G11" s="32"/>
      <c r="H11" s="32"/>
      <c r="I11" s="32"/>
      <c r="J11" s="32"/>
      <c r="K11" s="32"/>
      <c r="L11" s="48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8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2" customHeight="1">
      <c r="A13" s="32"/>
      <c r="B13" s="33"/>
      <c r="C13" s="32"/>
      <c r="D13" s="29" t="s">
        <v>16</v>
      </c>
      <c r="E13" s="32"/>
      <c r="F13" s="26" t="s">
        <v>1</v>
      </c>
      <c r="G13" s="32"/>
      <c r="H13" s="32"/>
      <c r="I13" s="29" t="s">
        <v>17</v>
      </c>
      <c r="J13" s="26" t="s">
        <v>1</v>
      </c>
      <c r="K13" s="32"/>
      <c r="L13" s="48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3"/>
      <c r="C14" s="32"/>
      <c r="D14" s="29" t="s">
        <v>18</v>
      </c>
      <c r="E14" s="32"/>
      <c r="F14" s="26" t="s">
        <v>19</v>
      </c>
      <c r="G14" s="32"/>
      <c r="H14" s="32"/>
      <c r="I14" s="29" t="s">
        <v>20</v>
      </c>
      <c r="J14" s="62" t="str">
        <f>'Rekapitulace stavby'!AN8</f>
        <v>3.6.2020</v>
      </c>
      <c r="K14" s="32"/>
      <c r="L14" s="48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0.8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8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3"/>
      <c r="C16" s="32"/>
      <c r="D16" s="29" t="s">
        <v>22</v>
      </c>
      <c r="E16" s="32"/>
      <c r="F16" s="32"/>
      <c r="G16" s="32"/>
      <c r="H16" s="32"/>
      <c r="I16" s="29" t="s">
        <v>23</v>
      </c>
      <c r="J16" s="26" t="s">
        <v>1</v>
      </c>
      <c r="K16" s="32"/>
      <c r="L16" s="48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8" customHeight="1">
      <c r="A17" s="32"/>
      <c r="B17" s="33"/>
      <c r="C17" s="32"/>
      <c r="D17" s="32"/>
      <c r="E17" s="26" t="s">
        <v>126</v>
      </c>
      <c r="F17" s="32"/>
      <c r="G17" s="32"/>
      <c r="H17" s="32"/>
      <c r="I17" s="29" t="s">
        <v>24</v>
      </c>
      <c r="J17" s="26" t="s">
        <v>1</v>
      </c>
      <c r="K17" s="32"/>
      <c r="L17" s="48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6.96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8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2" customHeight="1">
      <c r="A19" s="32"/>
      <c r="B19" s="33"/>
      <c r="C19" s="32"/>
      <c r="D19" s="29" t="s">
        <v>25</v>
      </c>
      <c r="E19" s="32"/>
      <c r="F19" s="32"/>
      <c r="G19" s="32"/>
      <c r="H19" s="32"/>
      <c r="I19" s="29" t="s">
        <v>23</v>
      </c>
      <c r="J19" s="26" t="s">
        <v>127</v>
      </c>
      <c r="K19" s="32"/>
      <c r="L19" s="48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8" customHeight="1">
      <c r="A20" s="32"/>
      <c r="B20" s="33"/>
      <c r="C20" s="32"/>
      <c r="D20" s="32"/>
      <c r="E20" s="26" t="s">
        <v>128</v>
      </c>
      <c r="F20" s="32"/>
      <c r="G20" s="32"/>
      <c r="H20" s="32"/>
      <c r="I20" s="29" t="s">
        <v>24</v>
      </c>
      <c r="J20" s="26" t="s">
        <v>129</v>
      </c>
      <c r="K20" s="32"/>
      <c r="L20" s="48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6.96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8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2" customHeight="1">
      <c r="A22" s="32"/>
      <c r="B22" s="33"/>
      <c r="C22" s="32"/>
      <c r="D22" s="29" t="s">
        <v>26</v>
      </c>
      <c r="E22" s="32"/>
      <c r="F22" s="32"/>
      <c r="G22" s="32"/>
      <c r="H22" s="32"/>
      <c r="I22" s="29" t="s">
        <v>23</v>
      </c>
      <c r="J22" s="26" t="s">
        <v>1</v>
      </c>
      <c r="K22" s="32"/>
      <c r="L22" s="48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8" customHeight="1">
      <c r="A23" s="32"/>
      <c r="B23" s="33"/>
      <c r="C23" s="32"/>
      <c r="D23" s="32"/>
      <c r="E23" s="26" t="s">
        <v>130</v>
      </c>
      <c r="F23" s="32"/>
      <c r="G23" s="32"/>
      <c r="H23" s="32"/>
      <c r="I23" s="29" t="s">
        <v>24</v>
      </c>
      <c r="J23" s="26" t="s">
        <v>1</v>
      </c>
      <c r="K23" s="32"/>
      <c r="L23" s="48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6.96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8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2" customHeight="1">
      <c r="A25" s="32"/>
      <c r="B25" s="33"/>
      <c r="C25" s="32"/>
      <c r="D25" s="29" t="s">
        <v>28</v>
      </c>
      <c r="E25" s="32"/>
      <c r="F25" s="32"/>
      <c r="G25" s="32"/>
      <c r="H25" s="32"/>
      <c r="I25" s="29" t="s">
        <v>23</v>
      </c>
      <c r="J25" s="26" t="str">
        <f>IF('Rekapitulace stavby'!AN19="","",'Rekapitulace stavby'!AN19)</f>
        <v/>
      </c>
      <c r="K25" s="32"/>
      <c r="L25" s="48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8" customHeight="1">
      <c r="A26" s="32"/>
      <c r="B26" s="33"/>
      <c r="C26" s="32"/>
      <c r="D26" s="32"/>
      <c r="E26" s="26" t="str">
        <f>IF('Rekapitulace stavby'!E20="","",'Rekapitulace stavby'!E20)</f>
        <v xml:space="preserve"> </v>
      </c>
      <c r="F26" s="32"/>
      <c r="G26" s="32"/>
      <c r="H26" s="32"/>
      <c r="I26" s="29" t="s">
        <v>24</v>
      </c>
      <c r="J26" s="26" t="str">
        <f>IF('Rekapitulace stavby'!AN20="","",'Rekapitulace stavby'!AN20)</f>
        <v/>
      </c>
      <c r="K26" s="32"/>
      <c r="L26" s="48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8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2" customHeight="1">
      <c r="A28" s="32"/>
      <c r="B28" s="33"/>
      <c r="C28" s="32"/>
      <c r="D28" s="29" t="s">
        <v>29</v>
      </c>
      <c r="E28" s="32"/>
      <c r="F28" s="32"/>
      <c r="G28" s="32"/>
      <c r="H28" s="32"/>
      <c r="I28" s="32"/>
      <c r="J28" s="32"/>
      <c r="K28" s="32"/>
      <c r="L28" s="48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8" customFormat="1" ht="16.5" customHeight="1">
      <c r="A29" s="124"/>
      <c r="B29" s="125"/>
      <c r="C29" s="124"/>
      <c r="D29" s="124"/>
      <c r="E29" s="30" t="s">
        <v>1</v>
      </c>
      <c r="F29" s="30"/>
      <c r="G29" s="30"/>
      <c r="H29" s="30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8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3"/>
      <c r="C31" s="32"/>
      <c r="D31" s="83"/>
      <c r="E31" s="83"/>
      <c r="F31" s="83"/>
      <c r="G31" s="83"/>
      <c r="H31" s="83"/>
      <c r="I31" s="83"/>
      <c r="J31" s="83"/>
      <c r="K31" s="83"/>
      <c r="L31" s="48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3"/>
      <c r="C32" s="32"/>
      <c r="D32" s="127" t="s">
        <v>30</v>
      </c>
      <c r="E32" s="32"/>
      <c r="F32" s="32"/>
      <c r="G32" s="32"/>
      <c r="H32" s="32"/>
      <c r="I32" s="32"/>
      <c r="J32" s="89">
        <f>ROUND(J123, 2)</f>
        <v>-197772.64000000001</v>
      </c>
      <c r="K32" s="32"/>
      <c r="L32" s="48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3"/>
      <c r="C33" s="32"/>
      <c r="D33" s="83"/>
      <c r="E33" s="83"/>
      <c r="F33" s="83"/>
      <c r="G33" s="83"/>
      <c r="H33" s="83"/>
      <c r="I33" s="83"/>
      <c r="J33" s="83"/>
      <c r="K33" s="83"/>
      <c r="L33" s="48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3"/>
      <c r="C34" s="32"/>
      <c r="D34" s="32"/>
      <c r="E34" s="32"/>
      <c r="F34" s="37" t="s">
        <v>32</v>
      </c>
      <c r="G34" s="32"/>
      <c r="H34" s="32"/>
      <c r="I34" s="37" t="s">
        <v>31</v>
      </c>
      <c r="J34" s="37" t="s">
        <v>33</v>
      </c>
      <c r="K34" s="32"/>
      <c r="L34" s="48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3"/>
      <c r="C35" s="32"/>
      <c r="D35" s="128" t="s">
        <v>34</v>
      </c>
      <c r="E35" s="29" t="s">
        <v>35</v>
      </c>
      <c r="F35" s="129">
        <f>ROUND((SUM(BE123:BE167)),  2)</f>
        <v>-197772.64000000001</v>
      </c>
      <c r="G35" s="32"/>
      <c r="H35" s="32"/>
      <c r="I35" s="130">
        <v>0.20999999999999999</v>
      </c>
      <c r="J35" s="129">
        <f>ROUND(((SUM(BE123:BE167))*I35),  2)</f>
        <v>-41532.25</v>
      </c>
      <c r="K35" s="32"/>
      <c r="L35" s="48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3"/>
      <c r="C36" s="32"/>
      <c r="D36" s="32"/>
      <c r="E36" s="29" t="s">
        <v>36</v>
      </c>
      <c r="F36" s="129">
        <f>ROUND((SUM(BF123:BF167)),  2)</f>
        <v>0</v>
      </c>
      <c r="G36" s="32"/>
      <c r="H36" s="32"/>
      <c r="I36" s="130">
        <v>0.14999999999999999</v>
      </c>
      <c r="J36" s="129">
        <f>ROUND(((SUM(BF123:BF167))*I36),  2)</f>
        <v>0</v>
      </c>
      <c r="K36" s="32"/>
      <c r="L36" s="48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3"/>
      <c r="C37" s="32"/>
      <c r="D37" s="32"/>
      <c r="E37" s="29" t="s">
        <v>37</v>
      </c>
      <c r="F37" s="129">
        <f>ROUND((SUM(BG123:BG167)),  2)</f>
        <v>0</v>
      </c>
      <c r="G37" s="32"/>
      <c r="H37" s="32"/>
      <c r="I37" s="130">
        <v>0.20999999999999999</v>
      </c>
      <c r="J37" s="129">
        <f>0</f>
        <v>0</v>
      </c>
      <c r="K37" s="32"/>
      <c r="L37" s="48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3"/>
      <c r="C38" s="32"/>
      <c r="D38" s="32"/>
      <c r="E38" s="29" t="s">
        <v>38</v>
      </c>
      <c r="F38" s="129">
        <f>ROUND((SUM(BH123:BH167)),  2)</f>
        <v>0</v>
      </c>
      <c r="G38" s="32"/>
      <c r="H38" s="32"/>
      <c r="I38" s="130">
        <v>0.14999999999999999</v>
      </c>
      <c r="J38" s="129">
        <f>0</f>
        <v>0</v>
      </c>
      <c r="K38" s="32"/>
      <c r="L38" s="48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3"/>
      <c r="C39" s="32"/>
      <c r="D39" s="32"/>
      <c r="E39" s="29" t="s">
        <v>39</v>
      </c>
      <c r="F39" s="129">
        <f>ROUND((SUM(BI123:BI167)),  2)</f>
        <v>0</v>
      </c>
      <c r="G39" s="32"/>
      <c r="H39" s="32"/>
      <c r="I39" s="130">
        <v>0</v>
      </c>
      <c r="J39" s="129">
        <f>0</f>
        <v>0</v>
      </c>
      <c r="K39" s="32"/>
      <c r="L39" s="48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8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3"/>
      <c r="C41" s="131"/>
      <c r="D41" s="132" t="s">
        <v>40</v>
      </c>
      <c r="E41" s="74"/>
      <c r="F41" s="74"/>
      <c r="G41" s="133" t="s">
        <v>41</v>
      </c>
      <c r="H41" s="134" t="s">
        <v>42</v>
      </c>
      <c r="I41" s="74"/>
      <c r="J41" s="135">
        <f>SUM(J32:J39)</f>
        <v>-239304.89000000001</v>
      </c>
      <c r="K41" s="136"/>
      <c r="L41" s="48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8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48"/>
      <c r="D50" s="49" t="s">
        <v>43</v>
      </c>
      <c r="E50" s="50"/>
      <c r="F50" s="50"/>
      <c r="G50" s="49" t="s">
        <v>44</v>
      </c>
      <c r="H50" s="50"/>
      <c r="I50" s="50"/>
      <c r="J50" s="50"/>
      <c r="K50" s="50"/>
      <c r="L50" s="48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2"/>
      <c r="B61" s="33"/>
      <c r="C61" s="32"/>
      <c r="D61" s="51" t="s">
        <v>45</v>
      </c>
      <c r="E61" s="35"/>
      <c r="F61" s="137" t="s">
        <v>46</v>
      </c>
      <c r="G61" s="51" t="s">
        <v>45</v>
      </c>
      <c r="H61" s="35"/>
      <c r="I61" s="35"/>
      <c r="J61" s="138" t="s">
        <v>46</v>
      </c>
      <c r="K61" s="35"/>
      <c r="L61" s="48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2"/>
      <c r="B65" s="33"/>
      <c r="C65" s="32"/>
      <c r="D65" s="49" t="s">
        <v>47</v>
      </c>
      <c r="E65" s="52"/>
      <c r="F65" s="52"/>
      <c r="G65" s="49" t="s">
        <v>48</v>
      </c>
      <c r="H65" s="52"/>
      <c r="I65" s="52"/>
      <c r="J65" s="52"/>
      <c r="K65" s="52"/>
      <c r="L65" s="48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2"/>
      <c r="B76" s="33"/>
      <c r="C76" s="32"/>
      <c r="D76" s="51" t="s">
        <v>45</v>
      </c>
      <c r="E76" s="35"/>
      <c r="F76" s="137" t="s">
        <v>46</v>
      </c>
      <c r="G76" s="51" t="s">
        <v>45</v>
      </c>
      <c r="H76" s="35"/>
      <c r="I76" s="35"/>
      <c r="J76" s="138" t="s">
        <v>46</v>
      </c>
      <c r="K76" s="35"/>
      <c r="L76" s="48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48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48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131</v>
      </c>
      <c r="D82" s="32"/>
      <c r="E82" s="32"/>
      <c r="F82" s="32"/>
      <c r="G82" s="32"/>
      <c r="H82" s="32"/>
      <c r="I82" s="32"/>
      <c r="J82" s="32"/>
      <c r="K82" s="32"/>
      <c r="L82" s="48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8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2"/>
      <c r="E84" s="32"/>
      <c r="F84" s="32"/>
      <c r="G84" s="32"/>
      <c r="H84" s="32"/>
      <c r="I84" s="32"/>
      <c r="J84" s="32"/>
      <c r="K84" s="32"/>
      <c r="L84" s="48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2"/>
      <c r="D85" s="32"/>
      <c r="E85" s="123" t="str">
        <f>E7</f>
        <v>ZL4 - SO 01 - OBJEKT BEZ BYTU - Stavební úpravy a přístavba komunitního centra BÉTEL</v>
      </c>
      <c r="F85" s="29"/>
      <c r="G85" s="29"/>
      <c r="H85" s="29"/>
      <c r="I85" s="32"/>
      <c r="J85" s="32"/>
      <c r="K85" s="32"/>
      <c r="L85" s="48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" customFormat="1" ht="12" customHeight="1">
      <c r="B86" s="22"/>
      <c r="C86" s="29" t="s">
        <v>121</v>
      </c>
      <c r="L86" s="22"/>
    </row>
    <row r="87" s="2" customFormat="1" ht="16.5" customHeight="1">
      <c r="A87" s="32"/>
      <c r="B87" s="33"/>
      <c r="C87" s="32"/>
      <c r="D87" s="32"/>
      <c r="E87" s="123" t="s">
        <v>680</v>
      </c>
      <c r="F87" s="32"/>
      <c r="G87" s="32"/>
      <c r="H87" s="32"/>
      <c r="I87" s="32"/>
      <c r="J87" s="32"/>
      <c r="K87" s="32"/>
      <c r="L87" s="48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12" customHeight="1">
      <c r="A88" s="32"/>
      <c r="B88" s="33"/>
      <c r="C88" s="29" t="s">
        <v>123</v>
      </c>
      <c r="D88" s="32"/>
      <c r="E88" s="32"/>
      <c r="F88" s="32"/>
      <c r="G88" s="32"/>
      <c r="H88" s="32"/>
      <c r="I88" s="32"/>
      <c r="J88" s="32"/>
      <c r="K88" s="32"/>
      <c r="L88" s="48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6.5" customHeight="1">
      <c r="A89" s="32"/>
      <c r="B89" s="33"/>
      <c r="C89" s="32"/>
      <c r="D89" s="32"/>
      <c r="E89" s="60" t="str">
        <f>E11</f>
        <v>Méněpráce - Elektroinstalace</v>
      </c>
      <c r="F89" s="32"/>
      <c r="G89" s="32"/>
      <c r="H89" s="32"/>
      <c r="I89" s="32"/>
      <c r="J89" s="32"/>
      <c r="K89" s="32"/>
      <c r="L89" s="48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8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2" customHeight="1">
      <c r="A91" s="32"/>
      <c r="B91" s="33"/>
      <c r="C91" s="29" t="s">
        <v>18</v>
      </c>
      <c r="D91" s="32"/>
      <c r="E91" s="32"/>
      <c r="F91" s="26" t="str">
        <f>F14</f>
        <v xml:space="preserve"> </v>
      </c>
      <c r="G91" s="32"/>
      <c r="H91" s="32"/>
      <c r="I91" s="29" t="s">
        <v>20</v>
      </c>
      <c r="J91" s="62" t="str">
        <f>IF(J14="","",J14)</f>
        <v>3.6.2020</v>
      </c>
      <c r="K91" s="32"/>
      <c r="L91" s="48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6.96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8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25.65" customHeight="1">
      <c r="A93" s="32"/>
      <c r="B93" s="33"/>
      <c r="C93" s="29" t="s">
        <v>22</v>
      </c>
      <c r="D93" s="32"/>
      <c r="E93" s="32"/>
      <c r="F93" s="26" t="str">
        <f>E17</f>
        <v>Sbor JB v Chrastavě, Bezručova 503, 46331 Chrastav</v>
      </c>
      <c r="G93" s="32"/>
      <c r="H93" s="32"/>
      <c r="I93" s="29" t="s">
        <v>26</v>
      </c>
      <c r="J93" s="30" t="str">
        <f>E23</f>
        <v>FS Vision, s.r.o. IČ: 22792902</v>
      </c>
      <c r="K93" s="32"/>
      <c r="L93" s="48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15.15" customHeight="1">
      <c r="A94" s="32"/>
      <c r="B94" s="33"/>
      <c r="C94" s="29" t="s">
        <v>25</v>
      </c>
      <c r="D94" s="32"/>
      <c r="E94" s="32"/>
      <c r="F94" s="26" t="str">
        <f>IF(E20="","",E20)</f>
        <v>TOMIVOS s.r.o.</v>
      </c>
      <c r="G94" s="32"/>
      <c r="H94" s="32"/>
      <c r="I94" s="29" t="s">
        <v>28</v>
      </c>
      <c r="J94" s="30" t="str">
        <f>E26</f>
        <v xml:space="preserve"> </v>
      </c>
      <c r="K94" s="32"/>
      <c r="L94" s="48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8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9.28" customHeight="1">
      <c r="A96" s="32"/>
      <c r="B96" s="33"/>
      <c r="C96" s="139" t="s">
        <v>132</v>
      </c>
      <c r="D96" s="131"/>
      <c r="E96" s="131"/>
      <c r="F96" s="131"/>
      <c r="G96" s="131"/>
      <c r="H96" s="131"/>
      <c r="I96" s="131"/>
      <c r="J96" s="140" t="s">
        <v>133</v>
      </c>
      <c r="K96" s="131"/>
      <c r="L96" s="48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="2" customFormat="1" ht="10.32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8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22.8" customHeight="1">
      <c r="A98" s="32"/>
      <c r="B98" s="33"/>
      <c r="C98" s="141" t="s">
        <v>134</v>
      </c>
      <c r="D98" s="32"/>
      <c r="E98" s="32"/>
      <c r="F98" s="32"/>
      <c r="G98" s="32"/>
      <c r="H98" s="32"/>
      <c r="I98" s="32"/>
      <c r="J98" s="89">
        <f>J123</f>
        <v>-197772.63999999999</v>
      </c>
      <c r="K98" s="32"/>
      <c r="L98" s="48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9" t="s">
        <v>135</v>
      </c>
    </row>
    <row r="99" s="9" customFormat="1" ht="24.96" customHeight="1">
      <c r="A99" s="9"/>
      <c r="B99" s="142"/>
      <c r="C99" s="9"/>
      <c r="D99" s="143" t="s">
        <v>682</v>
      </c>
      <c r="E99" s="144"/>
      <c r="F99" s="144"/>
      <c r="G99" s="144"/>
      <c r="H99" s="144"/>
      <c r="I99" s="144"/>
      <c r="J99" s="145">
        <f>J124</f>
        <v>-178610.63999999999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2"/>
      <c r="C100" s="9"/>
      <c r="D100" s="143" t="s">
        <v>683</v>
      </c>
      <c r="E100" s="144"/>
      <c r="F100" s="144"/>
      <c r="G100" s="144"/>
      <c r="H100" s="144"/>
      <c r="I100" s="144"/>
      <c r="J100" s="145">
        <f>J146</f>
        <v>-10792</v>
      </c>
      <c r="K100" s="9"/>
      <c r="L100" s="14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42"/>
      <c r="C101" s="9"/>
      <c r="D101" s="143" t="s">
        <v>684</v>
      </c>
      <c r="E101" s="144"/>
      <c r="F101" s="144"/>
      <c r="G101" s="144"/>
      <c r="H101" s="144"/>
      <c r="I101" s="144"/>
      <c r="J101" s="145">
        <f>J163</f>
        <v>-8370</v>
      </c>
      <c r="K101" s="9"/>
      <c r="L101" s="14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2"/>
      <c r="B102" s="33"/>
      <c r="C102" s="32"/>
      <c r="D102" s="32"/>
      <c r="E102" s="32"/>
      <c r="F102" s="32"/>
      <c r="G102" s="32"/>
      <c r="H102" s="32"/>
      <c r="I102" s="32"/>
      <c r="J102" s="32"/>
      <c r="K102" s="32"/>
      <c r="L102" s="48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6.96" customHeight="1">
      <c r="A103" s="32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="2" customFormat="1" ht="6.96" customHeight="1">
      <c r="A107" s="32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48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24.96" customHeight="1">
      <c r="A108" s="32"/>
      <c r="B108" s="33"/>
      <c r="C108" s="23" t="s">
        <v>138</v>
      </c>
      <c r="D108" s="32"/>
      <c r="E108" s="32"/>
      <c r="F108" s="32"/>
      <c r="G108" s="32"/>
      <c r="H108" s="32"/>
      <c r="I108" s="32"/>
      <c r="J108" s="32"/>
      <c r="K108" s="32"/>
      <c r="L108" s="48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8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9" t="s">
        <v>14</v>
      </c>
      <c r="D110" s="32"/>
      <c r="E110" s="32"/>
      <c r="F110" s="32"/>
      <c r="G110" s="32"/>
      <c r="H110" s="32"/>
      <c r="I110" s="32"/>
      <c r="J110" s="32"/>
      <c r="K110" s="32"/>
      <c r="L110" s="48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16.5" customHeight="1">
      <c r="A111" s="32"/>
      <c r="B111" s="33"/>
      <c r="C111" s="32"/>
      <c r="D111" s="32"/>
      <c r="E111" s="123" t="str">
        <f>E7</f>
        <v>ZL4 - SO 01 - OBJEKT BEZ BYTU - Stavební úpravy a přístavba komunitního centra BÉTEL</v>
      </c>
      <c r="F111" s="29"/>
      <c r="G111" s="29"/>
      <c r="H111" s="29"/>
      <c r="I111" s="32"/>
      <c r="J111" s="32"/>
      <c r="K111" s="32"/>
      <c r="L111" s="48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1" customFormat="1" ht="12" customHeight="1">
      <c r="B112" s="22"/>
      <c r="C112" s="29" t="s">
        <v>121</v>
      </c>
      <c r="L112" s="22"/>
    </row>
    <row r="113" s="2" customFormat="1" ht="16.5" customHeight="1">
      <c r="A113" s="32"/>
      <c r="B113" s="33"/>
      <c r="C113" s="32"/>
      <c r="D113" s="32"/>
      <c r="E113" s="123" t="s">
        <v>680</v>
      </c>
      <c r="F113" s="32"/>
      <c r="G113" s="32"/>
      <c r="H113" s="32"/>
      <c r="I113" s="32"/>
      <c r="J113" s="32"/>
      <c r="K113" s="32"/>
      <c r="L113" s="48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2" customHeight="1">
      <c r="A114" s="32"/>
      <c r="B114" s="33"/>
      <c r="C114" s="29" t="s">
        <v>123</v>
      </c>
      <c r="D114" s="32"/>
      <c r="E114" s="32"/>
      <c r="F114" s="32"/>
      <c r="G114" s="32"/>
      <c r="H114" s="32"/>
      <c r="I114" s="32"/>
      <c r="J114" s="32"/>
      <c r="K114" s="32"/>
      <c r="L114" s="48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6.5" customHeight="1">
      <c r="A115" s="32"/>
      <c r="B115" s="33"/>
      <c r="C115" s="32"/>
      <c r="D115" s="32"/>
      <c r="E115" s="60" t="str">
        <f>E11</f>
        <v>Méněpráce - Elektroinstalace</v>
      </c>
      <c r="F115" s="32"/>
      <c r="G115" s="32"/>
      <c r="H115" s="32"/>
      <c r="I115" s="32"/>
      <c r="J115" s="32"/>
      <c r="K115" s="32"/>
      <c r="L115" s="48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6.96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8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2" customHeight="1">
      <c r="A117" s="32"/>
      <c r="B117" s="33"/>
      <c r="C117" s="29" t="s">
        <v>18</v>
      </c>
      <c r="D117" s="32"/>
      <c r="E117" s="32"/>
      <c r="F117" s="26" t="str">
        <f>F14</f>
        <v xml:space="preserve"> </v>
      </c>
      <c r="G117" s="32"/>
      <c r="H117" s="32"/>
      <c r="I117" s="29" t="s">
        <v>20</v>
      </c>
      <c r="J117" s="62" t="str">
        <f>IF(J14="","",J14)</f>
        <v>3.6.2020</v>
      </c>
      <c r="K117" s="32"/>
      <c r="L117" s="48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6.96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8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25.65" customHeight="1">
      <c r="A119" s="32"/>
      <c r="B119" s="33"/>
      <c r="C119" s="29" t="s">
        <v>22</v>
      </c>
      <c r="D119" s="32"/>
      <c r="E119" s="32"/>
      <c r="F119" s="26" t="str">
        <f>E17</f>
        <v>Sbor JB v Chrastavě, Bezručova 503, 46331 Chrastav</v>
      </c>
      <c r="G119" s="32"/>
      <c r="H119" s="32"/>
      <c r="I119" s="29" t="s">
        <v>26</v>
      </c>
      <c r="J119" s="30" t="str">
        <f>E23</f>
        <v>FS Vision, s.r.o. IČ: 22792902</v>
      </c>
      <c r="K119" s="32"/>
      <c r="L119" s="48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15.15" customHeight="1">
      <c r="A120" s="32"/>
      <c r="B120" s="33"/>
      <c r="C120" s="29" t="s">
        <v>25</v>
      </c>
      <c r="D120" s="32"/>
      <c r="E120" s="32"/>
      <c r="F120" s="26" t="str">
        <f>IF(E20="","",E20)</f>
        <v>TOMIVOS s.r.o.</v>
      </c>
      <c r="G120" s="32"/>
      <c r="H120" s="32"/>
      <c r="I120" s="29" t="s">
        <v>28</v>
      </c>
      <c r="J120" s="30" t="str">
        <f>E26</f>
        <v xml:space="preserve"> </v>
      </c>
      <c r="K120" s="32"/>
      <c r="L120" s="48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10.32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8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11" customFormat="1" ht="29.28" customHeight="1">
      <c r="A122" s="150"/>
      <c r="B122" s="151"/>
      <c r="C122" s="152" t="s">
        <v>139</v>
      </c>
      <c r="D122" s="153" t="s">
        <v>55</v>
      </c>
      <c r="E122" s="153" t="s">
        <v>51</v>
      </c>
      <c r="F122" s="153" t="s">
        <v>52</v>
      </c>
      <c r="G122" s="153" t="s">
        <v>140</v>
      </c>
      <c r="H122" s="153" t="s">
        <v>141</v>
      </c>
      <c r="I122" s="153" t="s">
        <v>142</v>
      </c>
      <c r="J122" s="153" t="s">
        <v>133</v>
      </c>
      <c r="K122" s="154" t="s">
        <v>143</v>
      </c>
      <c r="L122" s="155"/>
      <c r="M122" s="79" t="s">
        <v>1</v>
      </c>
      <c r="N122" s="80" t="s">
        <v>34</v>
      </c>
      <c r="O122" s="80" t="s">
        <v>144</v>
      </c>
      <c r="P122" s="80" t="s">
        <v>145</v>
      </c>
      <c r="Q122" s="80" t="s">
        <v>146</v>
      </c>
      <c r="R122" s="80" t="s">
        <v>147</v>
      </c>
      <c r="S122" s="80" t="s">
        <v>148</v>
      </c>
      <c r="T122" s="81" t="s">
        <v>149</v>
      </c>
      <c r="U122" s="150"/>
      <c r="V122" s="150"/>
      <c r="W122" s="150"/>
      <c r="X122" s="150"/>
      <c r="Y122" s="150"/>
      <c r="Z122" s="150"/>
      <c r="AA122" s="150"/>
      <c r="AB122" s="150"/>
      <c r="AC122" s="150"/>
      <c r="AD122" s="150"/>
      <c r="AE122" s="150"/>
    </row>
    <row r="123" s="2" customFormat="1" ht="22.8" customHeight="1">
      <c r="A123" s="32"/>
      <c r="B123" s="33"/>
      <c r="C123" s="86" t="s">
        <v>150</v>
      </c>
      <c r="D123" s="32"/>
      <c r="E123" s="32"/>
      <c r="F123" s="32"/>
      <c r="G123" s="32"/>
      <c r="H123" s="32"/>
      <c r="I123" s="32"/>
      <c r="J123" s="156">
        <f>BK123</f>
        <v>-197772.63999999999</v>
      </c>
      <c r="K123" s="32"/>
      <c r="L123" s="33"/>
      <c r="M123" s="82"/>
      <c r="N123" s="66"/>
      <c r="O123" s="83"/>
      <c r="P123" s="157">
        <f>P124+P146+P163</f>
        <v>0</v>
      </c>
      <c r="Q123" s="83"/>
      <c r="R123" s="157">
        <f>R124+R146+R163</f>
        <v>0</v>
      </c>
      <c r="S123" s="83"/>
      <c r="T123" s="158">
        <f>T124+T146+T163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9" t="s">
        <v>69</v>
      </c>
      <c r="AU123" s="19" t="s">
        <v>135</v>
      </c>
      <c r="BK123" s="159">
        <f>BK124+BK146+BK163</f>
        <v>-197772.63999999999</v>
      </c>
    </row>
    <row r="124" s="12" customFormat="1" ht="25.92" customHeight="1">
      <c r="A124" s="12"/>
      <c r="B124" s="160"/>
      <c r="C124" s="12"/>
      <c r="D124" s="161" t="s">
        <v>69</v>
      </c>
      <c r="E124" s="162" t="s">
        <v>685</v>
      </c>
      <c r="F124" s="162" t="s">
        <v>686</v>
      </c>
      <c r="G124" s="12"/>
      <c r="H124" s="12"/>
      <c r="I124" s="12"/>
      <c r="J124" s="163">
        <f>BK124</f>
        <v>-178610.63999999999</v>
      </c>
      <c r="K124" s="12"/>
      <c r="L124" s="160"/>
      <c r="M124" s="164"/>
      <c r="N124" s="165"/>
      <c r="O124" s="165"/>
      <c r="P124" s="166">
        <f>SUM(P125:P145)</f>
        <v>0</v>
      </c>
      <c r="Q124" s="165"/>
      <c r="R124" s="166">
        <f>SUM(R125:R145)</f>
        <v>0</v>
      </c>
      <c r="S124" s="165"/>
      <c r="T124" s="167">
        <f>SUM(T125:T145)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1" t="s">
        <v>77</v>
      </c>
      <c r="AT124" s="168" t="s">
        <v>69</v>
      </c>
      <c r="AU124" s="168" t="s">
        <v>70</v>
      </c>
      <c r="AY124" s="161" t="s">
        <v>153</v>
      </c>
      <c r="BK124" s="169">
        <f>SUM(BK125:BK145)</f>
        <v>-178610.63999999999</v>
      </c>
    </row>
    <row r="125" s="2" customFormat="1" ht="16.5" customHeight="1">
      <c r="A125" s="32"/>
      <c r="B125" s="172"/>
      <c r="C125" s="173" t="s">
        <v>77</v>
      </c>
      <c r="D125" s="173" t="s">
        <v>156</v>
      </c>
      <c r="E125" s="174" t="s">
        <v>687</v>
      </c>
      <c r="F125" s="175" t="s">
        <v>688</v>
      </c>
      <c r="G125" s="176" t="s">
        <v>274</v>
      </c>
      <c r="H125" s="177">
        <v>-20.899999999999999</v>
      </c>
      <c r="I125" s="178">
        <v>72</v>
      </c>
      <c r="J125" s="178">
        <f>ROUND(I125*H125,2)</f>
        <v>-1504.8</v>
      </c>
      <c r="K125" s="175" t="s">
        <v>1</v>
      </c>
      <c r="L125" s="33"/>
      <c r="M125" s="179" t="s">
        <v>1</v>
      </c>
      <c r="N125" s="180" t="s">
        <v>35</v>
      </c>
      <c r="O125" s="181">
        <v>0</v>
      </c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83" t="s">
        <v>166</v>
      </c>
      <c r="AT125" s="183" t="s">
        <v>156</v>
      </c>
      <c r="AU125" s="183" t="s">
        <v>77</v>
      </c>
      <c r="AY125" s="19" t="s">
        <v>153</v>
      </c>
      <c r="BE125" s="184">
        <f>IF(N125="základní",J125,0)</f>
        <v>-1504.8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9" t="s">
        <v>77</v>
      </c>
      <c r="BK125" s="184">
        <f>ROUND(I125*H125,2)</f>
        <v>-1504.8</v>
      </c>
      <c r="BL125" s="19" t="s">
        <v>166</v>
      </c>
      <c r="BM125" s="183" t="s">
        <v>689</v>
      </c>
    </row>
    <row r="126" s="13" customFormat="1">
      <c r="A126" s="13"/>
      <c r="B126" s="185"/>
      <c r="C126" s="13"/>
      <c r="D126" s="186" t="s">
        <v>162</v>
      </c>
      <c r="E126" s="187" t="s">
        <v>1</v>
      </c>
      <c r="F126" s="188" t="s">
        <v>690</v>
      </c>
      <c r="G126" s="13"/>
      <c r="H126" s="189">
        <v>-120.65000000000001</v>
      </c>
      <c r="I126" s="13"/>
      <c r="J126" s="13"/>
      <c r="K126" s="13"/>
      <c r="L126" s="185"/>
      <c r="M126" s="190"/>
      <c r="N126" s="191"/>
      <c r="O126" s="191"/>
      <c r="P126" s="191"/>
      <c r="Q126" s="191"/>
      <c r="R126" s="191"/>
      <c r="S126" s="191"/>
      <c r="T126" s="19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7" t="s">
        <v>162</v>
      </c>
      <c r="AU126" s="187" t="s">
        <v>77</v>
      </c>
      <c r="AV126" s="13" t="s">
        <v>79</v>
      </c>
      <c r="AW126" s="13" t="s">
        <v>27</v>
      </c>
      <c r="AX126" s="13" t="s">
        <v>70</v>
      </c>
      <c r="AY126" s="187" t="s">
        <v>153</v>
      </c>
    </row>
    <row r="127" s="13" customFormat="1">
      <c r="A127" s="13"/>
      <c r="B127" s="185"/>
      <c r="C127" s="13"/>
      <c r="D127" s="186" t="s">
        <v>162</v>
      </c>
      <c r="E127" s="187" t="s">
        <v>1</v>
      </c>
      <c r="F127" s="188" t="s">
        <v>691</v>
      </c>
      <c r="G127" s="13"/>
      <c r="H127" s="189">
        <v>99.75</v>
      </c>
      <c r="I127" s="13"/>
      <c r="J127" s="13"/>
      <c r="K127" s="13"/>
      <c r="L127" s="185"/>
      <c r="M127" s="190"/>
      <c r="N127" s="191"/>
      <c r="O127" s="191"/>
      <c r="P127" s="191"/>
      <c r="Q127" s="191"/>
      <c r="R127" s="191"/>
      <c r="S127" s="191"/>
      <c r="T127" s="19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7" t="s">
        <v>162</v>
      </c>
      <c r="AU127" s="187" t="s">
        <v>77</v>
      </c>
      <c r="AV127" s="13" t="s">
        <v>79</v>
      </c>
      <c r="AW127" s="13" t="s">
        <v>27</v>
      </c>
      <c r="AX127" s="13" t="s">
        <v>70</v>
      </c>
      <c r="AY127" s="187" t="s">
        <v>153</v>
      </c>
    </row>
    <row r="128" s="14" customFormat="1">
      <c r="A128" s="14"/>
      <c r="B128" s="193"/>
      <c r="C128" s="14"/>
      <c r="D128" s="186" t="s">
        <v>162</v>
      </c>
      <c r="E128" s="194" t="s">
        <v>1</v>
      </c>
      <c r="F128" s="195" t="s">
        <v>165</v>
      </c>
      <c r="G128" s="14"/>
      <c r="H128" s="196">
        <v>-20.900000000000006</v>
      </c>
      <c r="I128" s="14"/>
      <c r="J128" s="14"/>
      <c r="K128" s="14"/>
      <c r="L128" s="193"/>
      <c r="M128" s="197"/>
      <c r="N128" s="198"/>
      <c r="O128" s="198"/>
      <c r="P128" s="198"/>
      <c r="Q128" s="198"/>
      <c r="R128" s="198"/>
      <c r="S128" s="198"/>
      <c r="T128" s="19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94" t="s">
        <v>162</v>
      </c>
      <c r="AU128" s="194" t="s">
        <v>77</v>
      </c>
      <c r="AV128" s="14" t="s">
        <v>166</v>
      </c>
      <c r="AW128" s="14" t="s">
        <v>27</v>
      </c>
      <c r="AX128" s="14" t="s">
        <v>77</v>
      </c>
      <c r="AY128" s="194" t="s">
        <v>153</v>
      </c>
    </row>
    <row r="129" s="2" customFormat="1" ht="16.5" customHeight="1">
      <c r="A129" s="32"/>
      <c r="B129" s="172"/>
      <c r="C129" s="173" t="s">
        <v>79</v>
      </c>
      <c r="D129" s="173" t="s">
        <v>156</v>
      </c>
      <c r="E129" s="174" t="s">
        <v>692</v>
      </c>
      <c r="F129" s="175" t="s">
        <v>693</v>
      </c>
      <c r="G129" s="176" t="s">
        <v>274</v>
      </c>
      <c r="H129" s="177">
        <v>-22.800000000000001</v>
      </c>
      <c r="I129" s="178">
        <v>75.299999999999997</v>
      </c>
      <c r="J129" s="178">
        <f>ROUND(I129*H129,2)</f>
        <v>-1716.8399999999999</v>
      </c>
      <c r="K129" s="175" t="s">
        <v>1</v>
      </c>
      <c r="L129" s="33"/>
      <c r="M129" s="179" t="s">
        <v>1</v>
      </c>
      <c r="N129" s="180" t="s">
        <v>35</v>
      </c>
      <c r="O129" s="181">
        <v>0</v>
      </c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83" t="s">
        <v>166</v>
      </c>
      <c r="AT129" s="183" t="s">
        <v>156</v>
      </c>
      <c r="AU129" s="183" t="s">
        <v>77</v>
      </c>
      <c r="AY129" s="19" t="s">
        <v>153</v>
      </c>
      <c r="BE129" s="184">
        <f>IF(N129="základní",J129,0)</f>
        <v>-1716.8399999999999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9" t="s">
        <v>77</v>
      </c>
      <c r="BK129" s="184">
        <f>ROUND(I129*H129,2)</f>
        <v>-1716.8399999999999</v>
      </c>
      <c r="BL129" s="19" t="s">
        <v>166</v>
      </c>
      <c r="BM129" s="183" t="s">
        <v>694</v>
      </c>
    </row>
    <row r="130" s="13" customFormat="1">
      <c r="A130" s="13"/>
      <c r="B130" s="185"/>
      <c r="C130" s="13"/>
      <c r="D130" s="186" t="s">
        <v>162</v>
      </c>
      <c r="E130" s="187" t="s">
        <v>1</v>
      </c>
      <c r="F130" s="188" t="s">
        <v>695</v>
      </c>
      <c r="G130" s="13"/>
      <c r="H130" s="189">
        <v>-57.950000000000003</v>
      </c>
      <c r="I130" s="13"/>
      <c r="J130" s="13"/>
      <c r="K130" s="13"/>
      <c r="L130" s="185"/>
      <c r="M130" s="190"/>
      <c r="N130" s="191"/>
      <c r="O130" s="191"/>
      <c r="P130" s="191"/>
      <c r="Q130" s="191"/>
      <c r="R130" s="191"/>
      <c r="S130" s="191"/>
      <c r="T130" s="19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7" t="s">
        <v>162</v>
      </c>
      <c r="AU130" s="187" t="s">
        <v>77</v>
      </c>
      <c r="AV130" s="13" t="s">
        <v>79</v>
      </c>
      <c r="AW130" s="13" t="s">
        <v>27</v>
      </c>
      <c r="AX130" s="13" t="s">
        <v>70</v>
      </c>
      <c r="AY130" s="187" t="s">
        <v>153</v>
      </c>
    </row>
    <row r="131" s="13" customFormat="1">
      <c r="A131" s="13"/>
      <c r="B131" s="185"/>
      <c r="C131" s="13"/>
      <c r="D131" s="186" t="s">
        <v>162</v>
      </c>
      <c r="E131" s="187" t="s">
        <v>1</v>
      </c>
      <c r="F131" s="188" t="s">
        <v>696</v>
      </c>
      <c r="G131" s="13"/>
      <c r="H131" s="189">
        <v>35.149999999999999</v>
      </c>
      <c r="I131" s="13"/>
      <c r="J131" s="13"/>
      <c r="K131" s="13"/>
      <c r="L131" s="185"/>
      <c r="M131" s="190"/>
      <c r="N131" s="191"/>
      <c r="O131" s="191"/>
      <c r="P131" s="191"/>
      <c r="Q131" s="191"/>
      <c r="R131" s="191"/>
      <c r="S131" s="191"/>
      <c r="T131" s="19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7" t="s">
        <v>162</v>
      </c>
      <c r="AU131" s="187" t="s">
        <v>77</v>
      </c>
      <c r="AV131" s="13" t="s">
        <v>79</v>
      </c>
      <c r="AW131" s="13" t="s">
        <v>27</v>
      </c>
      <c r="AX131" s="13" t="s">
        <v>70</v>
      </c>
      <c r="AY131" s="187" t="s">
        <v>153</v>
      </c>
    </row>
    <row r="132" s="14" customFormat="1">
      <c r="A132" s="14"/>
      <c r="B132" s="193"/>
      <c r="C132" s="14"/>
      <c r="D132" s="186" t="s">
        <v>162</v>
      </c>
      <c r="E132" s="194" t="s">
        <v>1</v>
      </c>
      <c r="F132" s="195" t="s">
        <v>165</v>
      </c>
      <c r="G132" s="14"/>
      <c r="H132" s="196">
        <v>-22.800000000000004</v>
      </c>
      <c r="I132" s="14"/>
      <c r="J132" s="14"/>
      <c r="K132" s="14"/>
      <c r="L132" s="193"/>
      <c r="M132" s="197"/>
      <c r="N132" s="198"/>
      <c r="O132" s="198"/>
      <c r="P132" s="198"/>
      <c r="Q132" s="198"/>
      <c r="R132" s="198"/>
      <c r="S132" s="198"/>
      <c r="T132" s="199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194" t="s">
        <v>162</v>
      </c>
      <c r="AU132" s="194" t="s">
        <v>77</v>
      </c>
      <c r="AV132" s="14" t="s">
        <v>166</v>
      </c>
      <c r="AW132" s="14" t="s">
        <v>27</v>
      </c>
      <c r="AX132" s="14" t="s">
        <v>77</v>
      </c>
      <c r="AY132" s="194" t="s">
        <v>153</v>
      </c>
    </row>
    <row r="133" s="2" customFormat="1" ht="16.5" customHeight="1">
      <c r="A133" s="32"/>
      <c r="B133" s="172"/>
      <c r="C133" s="173" t="s">
        <v>172</v>
      </c>
      <c r="D133" s="173" t="s">
        <v>156</v>
      </c>
      <c r="E133" s="174" t="s">
        <v>697</v>
      </c>
      <c r="F133" s="175" t="s">
        <v>698</v>
      </c>
      <c r="G133" s="176" t="s">
        <v>274</v>
      </c>
      <c r="H133" s="177">
        <v>-43.700000000000003</v>
      </c>
      <c r="I133" s="178">
        <v>2380</v>
      </c>
      <c r="J133" s="178">
        <f>ROUND(I133*H133,2)</f>
        <v>-104006</v>
      </c>
      <c r="K133" s="175" t="s">
        <v>1</v>
      </c>
      <c r="L133" s="33"/>
      <c r="M133" s="179" t="s">
        <v>1</v>
      </c>
      <c r="N133" s="180" t="s">
        <v>35</v>
      </c>
      <c r="O133" s="181">
        <v>0</v>
      </c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83" t="s">
        <v>166</v>
      </c>
      <c r="AT133" s="183" t="s">
        <v>156</v>
      </c>
      <c r="AU133" s="183" t="s">
        <v>77</v>
      </c>
      <c r="AY133" s="19" t="s">
        <v>153</v>
      </c>
      <c r="BE133" s="184">
        <f>IF(N133="základní",J133,0)</f>
        <v>-104006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9" t="s">
        <v>77</v>
      </c>
      <c r="BK133" s="184">
        <f>ROUND(I133*H133,2)</f>
        <v>-104006</v>
      </c>
      <c r="BL133" s="19" t="s">
        <v>166</v>
      </c>
      <c r="BM133" s="183" t="s">
        <v>699</v>
      </c>
    </row>
    <row r="134" s="13" customFormat="1">
      <c r="A134" s="13"/>
      <c r="B134" s="185"/>
      <c r="C134" s="13"/>
      <c r="D134" s="186" t="s">
        <v>162</v>
      </c>
      <c r="E134" s="187" t="s">
        <v>1</v>
      </c>
      <c r="F134" s="188" t="s">
        <v>700</v>
      </c>
      <c r="G134" s="13"/>
      <c r="H134" s="189">
        <v>-130.15000000000001</v>
      </c>
      <c r="I134" s="13"/>
      <c r="J134" s="13"/>
      <c r="K134" s="13"/>
      <c r="L134" s="185"/>
      <c r="M134" s="190"/>
      <c r="N134" s="191"/>
      <c r="O134" s="191"/>
      <c r="P134" s="191"/>
      <c r="Q134" s="191"/>
      <c r="R134" s="191"/>
      <c r="S134" s="191"/>
      <c r="T134" s="19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7" t="s">
        <v>162</v>
      </c>
      <c r="AU134" s="187" t="s">
        <v>77</v>
      </c>
      <c r="AV134" s="13" t="s">
        <v>79</v>
      </c>
      <c r="AW134" s="13" t="s">
        <v>27</v>
      </c>
      <c r="AX134" s="13" t="s">
        <v>70</v>
      </c>
      <c r="AY134" s="187" t="s">
        <v>153</v>
      </c>
    </row>
    <row r="135" s="13" customFormat="1">
      <c r="A135" s="13"/>
      <c r="B135" s="185"/>
      <c r="C135" s="13"/>
      <c r="D135" s="186" t="s">
        <v>162</v>
      </c>
      <c r="E135" s="187" t="s">
        <v>1</v>
      </c>
      <c r="F135" s="188" t="s">
        <v>701</v>
      </c>
      <c r="G135" s="13"/>
      <c r="H135" s="189">
        <v>86.450000000000003</v>
      </c>
      <c r="I135" s="13"/>
      <c r="J135" s="13"/>
      <c r="K135" s="13"/>
      <c r="L135" s="185"/>
      <c r="M135" s="190"/>
      <c r="N135" s="191"/>
      <c r="O135" s="191"/>
      <c r="P135" s="191"/>
      <c r="Q135" s="191"/>
      <c r="R135" s="191"/>
      <c r="S135" s="191"/>
      <c r="T135" s="19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7" t="s">
        <v>162</v>
      </c>
      <c r="AU135" s="187" t="s">
        <v>77</v>
      </c>
      <c r="AV135" s="13" t="s">
        <v>79</v>
      </c>
      <c r="AW135" s="13" t="s">
        <v>27</v>
      </c>
      <c r="AX135" s="13" t="s">
        <v>70</v>
      </c>
      <c r="AY135" s="187" t="s">
        <v>153</v>
      </c>
    </row>
    <row r="136" s="14" customFormat="1">
      <c r="A136" s="14"/>
      <c r="B136" s="193"/>
      <c r="C136" s="14"/>
      <c r="D136" s="186" t="s">
        <v>162</v>
      </c>
      <c r="E136" s="194" t="s">
        <v>1</v>
      </c>
      <c r="F136" s="195" t="s">
        <v>165</v>
      </c>
      <c r="G136" s="14"/>
      <c r="H136" s="196">
        <v>-43.700000000000003</v>
      </c>
      <c r="I136" s="14"/>
      <c r="J136" s="14"/>
      <c r="K136" s="14"/>
      <c r="L136" s="193"/>
      <c r="M136" s="197"/>
      <c r="N136" s="198"/>
      <c r="O136" s="198"/>
      <c r="P136" s="198"/>
      <c r="Q136" s="198"/>
      <c r="R136" s="198"/>
      <c r="S136" s="198"/>
      <c r="T136" s="19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94" t="s">
        <v>162</v>
      </c>
      <c r="AU136" s="194" t="s">
        <v>77</v>
      </c>
      <c r="AV136" s="14" t="s">
        <v>166</v>
      </c>
      <c r="AW136" s="14" t="s">
        <v>27</v>
      </c>
      <c r="AX136" s="14" t="s">
        <v>77</v>
      </c>
      <c r="AY136" s="194" t="s">
        <v>153</v>
      </c>
    </row>
    <row r="137" s="2" customFormat="1" ht="16.5" customHeight="1">
      <c r="A137" s="32"/>
      <c r="B137" s="172"/>
      <c r="C137" s="173" t="s">
        <v>166</v>
      </c>
      <c r="D137" s="173" t="s">
        <v>156</v>
      </c>
      <c r="E137" s="174" t="s">
        <v>702</v>
      </c>
      <c r="F137" s="175" t="s">
        <v>703</v>
      </c>
      <c r="G137" s="176" t="s">
        <v>274</v>
      </c>
      <c r="H137" s="177">
        <v>-43.700000000000003</v>
      </c>
      <c r="I137" s="178">
        <v>98</v>
      </c>
      <c r="J137" s="178">
        <f>ROUND(I137*H137,2)</f>
        <v>-4282.6000000000004</v>
      </c>
      <c r="K137" s="175" t="s">
        <v>1</v>
      </c>
      <c r="L137" s="33"/>
      <c r="M137" s="179" t="s">
        <v>1</v>
      </c>
      <c r="N137" s="180" t="s">
        <v>35</v>
      </c>
      <c r="O137" s="181">
        <v>0</v>
      </c>
      <c r="P137" s="181">
        <f>O137*H137</f>
        <v>0</v>
      </c>
      <c r="Q137" s="181">
        <v>0</v>
      </c>
      <c r="R137" s="181">
        <f>Q137*H137</f>
        <v>0</v>
      </c>
      <c r="S137" s="181">
        <v>0</v>
      </c>
      <c r="T137" s="182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83" t="s">
        <v>166</v>
      </c>
      <c r="AT137" s="183" t="s">
        <v>156</v>
      </c>
      <c r="AU137" s="183" t="s">
        <v>77</v>
      </c>
      <c r="AY137" s="19" t="s">
        <v>153</v>
      </c>
      <c r="BE137" s="184">
        <f>IF(N137="základní",J137,0)</f>
        <v>-4282.6000000000004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9" t="s">
        <v>77</v>
      </c>
      <c r="BK137" s="184">
        <f>ROUND(I137*H137,2)</f>
        <v>-4282.6000000000004</v>
      </c>
      <c r="BL137" s="19" t="s">
        <v>166</v>
      </c>
      <c r="BM137" s="183" t="s">
        <v>704</v>
      </c>
    </row>
    <row r="138" s="2" customFormat="1" ht="16.5" customHeight="1">
      <c r="A138" s="32"/>
      <c r="B138" s="172"/>
      <c r="C138" s="173" t="s">
        <v>179</v>
      </c>
      <c r="D138" s="173" t="s">
        <v>156</v>
      </c>
      <c r="E138" s="174" t="s">
        <v>705</v>
      </c>
      <c r="F138" s="175" t="s">
        <v>706</v>
      </c>
      <c r="G138" s="176" t="s">
        <v>274</v>
      </c>
      <c r="H138" s="177">
        <v>-6.6500000000000004</v>
      </c>
      <c r="I138" s="178">
        <v>960</v>
      </c>
      <c r="J138" s="178">
        <f>ROUND(I138*H138,2)</f>
        <v>-6384</v>
      </c>
      <c r="K138" s="175" t="s">
        <v>1</v>
      </c>
      <c r="L138" s="33"/>
      <c r="M138" s="179" t="s">
        <v>1</v>
      </c>
      <c r="N138" s="180" t="s">
        <v>35</v>
      </c>
      <c r="O138" s="181">
        <v>0</v>
      </c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3" t="s">
        <v>166</v>
      </c>
      <c r="AT138" s="183" t="s">
        <v>156</v>
      </c>
      <c r="AU138" s="183" t="s">
        <v>77</v>
      </c>
      <c r="AY138" s="19" t="s">
        <v>153</v>
      </c>
      <c r="BE138" s="184">
        <f>IF(N138="základní",J138,0)</f>
        <v>-6384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9" t="s">
        <v>77</v>
      </c>
      <c r="BK138" s="184">
        <f>ROUND(I138*H138,2)</f>
        <v>-6384</v>
      </c>
      <c r="BL138" s="19" t="s">
        <v>166</v>
      </c>
      <c r="BM138" s="183" t="s">
        <v>707</v>
      </c>
    </row>
    <row r="139" s="13" customFormat="1">
      <c r="A139" s="13"/>
      <c r="B139" s="185"/>
      <c r="C139" s="13"/>
      <c r="D139" s="186" t="s">
        <v>162</v>
      </c>
      <c r="E139" s="187" t="s">
        <v>1</v>
      </c>
      <c r="F139" s="188" t="s">
        <v>708</v>
      </c>
      <c r="G139" s="13"/>
      <c r="H139" s="189">
        <v>-6.6500000000000004</v>
      </c>
      <c r="I139" s="13"/>
      <c r="J139" s="13"/>
      <c r="K139" s="13"/>
      <c r="L139" s="185"/>
      <c r="M139" s="190"/>
      <c r="N139" s="191"/>
      <c r="O139" s="191"/>
      <c r="P139" s="191"/>
      <c r="Q139" s="191"/>
      <c r="R139" s="191"/>
      <c r="S139" s="191"/>
      <c r="T139" s="19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7" t="s">
        <v>162</v>
      </c>
      <c r="AU139" s="187" t="s">
        <v>77</v>
      </c>
      <c r="AV139" s="13" t="s">
        <v>79</v>
      </c>
      <c r="AW139" s="13" t="s">
        <v>27</v>
      </c>
      <c r="AX139" s="13" t="s">
        <v>77</v>
      </c>
      <c r="AY139" s="187" t="s">
        <v>153</v>
      </c>
    </row>
    <row r="140" s="2" customFormat="1" ht="16.5" customHeight="1">
      <c r="A140" s="32"/>
      <c r="B140" s="172"/>
      <c r="C140" s="173" t="s">
        <v>183</v>
      </c>
      <c r="D140" s="173" t="s">
        <v>156</v>
      </c>
      <c r="E140" s="174" t="s">
        <v>709</v>
      </c>
      <c r="F140" s="175" t="s">
        <v>710</v>
      </c>
      <c r="G140" s="176" t="s">
        <v>274</v>
      </c>
      <c r="H140" s="177">
        <v>-15.199999999999999</v>
      </c>
      <c r="I140" s="178">
        <v>3597</v>
      </c>
      <c r="J140" s="178">
        <f>ROUND(I140*H140,2)</f>
        <v>-54674.400000000001</v>
      </c>
      <c r="K140" s="175" t="s">
        <v>1</v>
      </c>
      <c r="L140" s="33"/>
      <c r="M140" s="179" t="s">
        <v>1</v>
      </c>
      <c r="N140" s="180" t="s">
        <v>35</v>
      </c>
      <c r="O140" s="181">
        <v>0</v>
      </c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83" t="s">
        <v>166</v>
      </c>
      <c r="AT140" s="183" t="s">
        <v>156</v>
      </c>
      <c r="AU140" s="183" t="s">
        <v>77</v>
      </c>
      <c r="AY140" s="19" t="s">
        <v>153</v>
      </c>
      <c r="BE140" s="184">
        <f>IF(N140="základní",J140,0)</f>
        <v>-54674.400000000001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9" t="s">
        <v>77</v>
      </c>
      <c r="BK140" s="184">
        <f>ROUND(I140*H140,2)</f>
        <v>-54674.400000000001</v>
      </c>
      <c r="BL140" s="19" t="s">
        <v>166</v>
      </c>
      <c r="BM140" s="183" t="s">
        <v>711</v>
      </c>
    </row>
    <row r="141" s="13" customFormat="1">
      <c r="A141" s="13"/>
      <c r="B141" s="185"/>
      <c r="C141" s="13"/>
      <c r="D141" s="186" t="s">
        <v>162</v>
      </c>
      <c r="E141" s="187" t="s">
        <v>1</v>
      </c>
      <c r="F141" s="188" t="s">
        <v>712</v>
      </c>
      <c r="G141" s="13"/>
      <c r="H141" s="189">
        <v>-60.799999999999997</v>
      </c>
      <c r="I141" s="13"/>
      <c r="J141" s="13"/>
      <c r="K141" s="13"/>
      <c r="L141" s="185"/>
      <c r="M141" s="190"/>
      <c r="N141" s="191"/>
      <c r="O141" s="191"/>
      <c r="P141" s="191"/>
      <c r="Q141" s="191"/>
      <c r="R141" s="191"/>
      <c r="S141" s="191"/>
      <c r="T141" s="19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7" t="s">
        <v>162</v>
      </c>
      <c r="AU141" s="187" t="s">
        <v>77</v>
      </c>
      <c r="AV141" s="13" t="s">
        <v>79</v>
      </c>
      <c r="AW141" s="13" t="s">
        <v>27</v>
      </c>
      <c r="AX141" s="13" t="s">
        <v>70</v>
      </c>
      <c r="AY141" s="187" t="s">
        <v>153</v>
      </c>
    </row>
    <row r="142" s="13" customFormat="1">
      <c r="A142" s="13"/>
      <c r="B142" s="185"/>
      <c r="C142" s="13"/>
      <c r="D142" s="186" t="s">
        <v>162</v>
      </c>
      <c r="E142" s="187" t="s">
        <v>1</v>
      </c>
      <c r="F142" s="188" t="s">
        <v>713</v>
      </c>
      <c r="G142" s="13"/>
      <c r="H142" s="189">
        <v>45.600000000000001</v>
      </c>
      <c r="I142" s="13"/>
      <c r="J142" s="13"/>
      <c r="K142" s="13"/>
      <c r="L142" s="185"/>
      <c r="M142" s="190"/>
      <c r="N142" s="191"/>
      <c r="O142" s="191"/>
      <c r="P142" s="191"/>
      <c r="Q142" s="191"/>
      <c r="R142" s="191"/>
      <c r="S142" s="191"/>
      <c r="T142" s="19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7" t="s">
        <v>162</v>
      </c>
      <c r="AU142" s="187" t="s">
        <v>77</v>
      </c>
      <c r="AV142" s="13" t="s">
        <v>79</v>
      </c>
      <c r="AW142" s="13" t="s">
        <v>27</v>
      </c>
      <c r="AX142" s="13" t="s">
        <v>70</v>
      </c>
      <c r="AY142" s="187" t="s">
        <v>153</v>
      </c>
    </row>
    <row r="143" s="14" customFormat="1">
      <c r="A143" s="14"/>
      <c r="B143" s="193"/>
      <c r="C143" s="14"/>
      <c r="D143" s="186" t="s">
        <v>162</v>
      </c>
      <c r="E143" s="194" t="s">
        <v>1</v>
      </c>
      <c r="F143" s="195" t="s">
        <v>165</v>
      </c>
      <c r="G143" s="14"/>
      <c r="H143" s="196">
        <v>-15.199999999999996</v>
      </c>
      <c r="I143" s="14"/>
      <c r="J143" s="14"/>
      <c r="K143" s="14"/>
      <c r="L143" s="193"/>
      <c r="M143" s="197"/>
      <c r="N143" s="198"/>
      <c r="O143" s="198"/>
      <c r="P143" s="198"/>
      <c r="Q143" s="198"/>
      <c r="R143" s="198"/>
      <c r="S143" s="198"/>
      <c r="T143" s="19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4" t="s">
        <v>162</v>
      </c>
      <c r="AU143" s="194" t="s">
        <v>77</v>
      </c>
      <c r="AV143" s="14" t="s">
        <v>166</v>
      </c>
      <c r="AW143" s="14" t="s">
        <v>27</v>
      </c>
      <c r="AX143" s="14" t="s">
        <v>77</v>
      </c>
      <c r="AY143" s="194" t="s">
        <v>153</v>
      </c>
    </row>
    <row r="144" s="2" customFormat="1" ht="16.5" customHeight="1">
      <c r="A144" s="32"/>
      <c r="B144" s="172"/>
      <c r="C144" s="173" t="s">
        <v>187</v>
      </c>
      <c r="D144" s="173" t="s">
        <v>156</v>
      </c>
      <c r="E144" s="174" t="s">
        <v>714</v>
      </c>
      <c r="F144" s="175" t="s">
        <v>715</v>
      </c>
      <c r="G144" s="176" t="s">
        <v>274</v>
      </c>
      <c r="H144" s="177">
        <v>-5.7000000000000002</v>
      </c>
      <c r="I144" s="178">
        <v>1060</v>
      </c>
      <c r="J144" s="178">
        <f>ROUND(I144*H144,2)</f>
        <v>-6042</v>
      </c>
      <c r="K144" s="175" t="s">
        <v>1</v>
      </c>
      <c r="L144" s="33"/>
      <c r="M144" s="179" t="s">
        <v>1</v>
      </c>
      <c r="N144" s="180" t="s">
        <v>35</v>
      </c>
      <c r="O144" s="181">
        <v>0</v>
      </c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83" t="s">
        <v>166</v>
      </c>
      <c r="AT144" s="183" t="s">
        <v>156</v>
      </c>
      <c r="AU144" s="183" t="s">
        <v>77</v>
      </c>
      <c r="AY144" s="19" t="s">
        <v>153</v>
      </c>
      <c r="BE144" s="184">
        <f>IF(N144="základní",J144,0)</f>
        <v>-6042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9" t="s">
        <v>77</v>
      </c>
      <c r="BK144" s="184">
        <f>ROUND(I144*H144,2)</f>
        <v>-6042</v>
      </c>
      <c r="BL144" s="19" t="s">
        <v>166</v>
      </c>
      <c r="BM144" s="183" t="s">
        <v>716</v>
      </c>
    </row>
    <row r="145" s="13" customFormat="1">
      <c r="A145" s="13"/>
      <c r="B145" s="185"/>
      <c r="C145" s="13"/>
      <c r="D145" s="186" t="s">
        <v>162</v>
      </c>
      <c r="E145" s="187" t="s">
        <v>1</v>
      </c>
      <c r="F145" s="188" t="s">
        <v>717</v>
      </c>
      <c r="G145" s="13"/>
      <c r="H145" s="189">
        <v>-5.7000000000000002</v>
      </c>
      <c r="I145" s="13"/>
      <c r="J145" s="13"/>
      <c r="K145" s="13"/>
      <c r="L145" s="185"/>
      <c r="M145" s="190"/>
      <c r="N145" s="191"/>
      <c r="O145" s="191"/>
      <c r="P145" s="191"/>
      <c r="Q145" s="191"/>
      <c r="R145" s="191"/>
      <c r="S145" s="191"/>
      <c r="T145" s="19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7" t="s">
        <v>162</v>
      </c>
      <c r="AU145" s="187" t="s">
        <v>77</v>
      </c>
      <c r="AV145" s="13" t="s">
        <v>79</v>
      </c>
      <c r="AW145" s="13" t="s">
        <v>27</v>
      </c>
      <c r="AX145" s="13" t="s">
        <v>77</v>
      </c>
      <c r="AY145" s="187" t="s">
        <v>153</v>
      </c>
    </row>
    <row r="146" s="12" customFormat="1" ht="25.92" customHeight="1">
      <c r="A146" s="12"/>
      <c r="B146" s="160"/>
      <c r="C146" s="12"/>
      <c r="D146" s="161" t="s">
        <v>69</v>
      </c>
      <c r="E146" s="162" t="s">
        <v>718</v>
      </c>
      <c r="F146" s="162" t="s">
        <v>719</v>
      </c>
      <c r="G146" s="12"/>
      <c r="H146" s="12"/>
      <c r="I146" s="12"/>
      <c r="J146" s="163">
        <f>BK146</f>
        <v>-10792</v>
      </c>
      <c r="K146" s="12"/>
      <c r="L146" s="160"/>
      <c r="M146" s="164"/>
      <c r="N146" s="165"/>
      <c r="O146" s="165"/>
      <c r="P146" s="166">
        <f>SUM(P147:P162)</f>
        <v>0</v>
      </c>
      <c r="Q146" s="165"/>
      <c r="R146" s="166">
        <f>SUM(R147:R162)</f>
        <v>0</v>
      </c>
      <c r="S146" s="165"/>
      <c r="T146" s="167">
        <f>SUM(T147:T162)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1" t="s">
        <v>77</v>
      </c>
      <c r="AT146" s="168" t="s">
        <v>69</v>
      </c>
      <c r="AU146" s="168" t="s">
        <v>70</v>
      </c>
      <c r="AY146" s="161" t="s">
        <v>153</v>
      </c>
      <c r="BK146" s="169">
        <f>SUM(BK147:BK162)</f>
        <v>-10792</v>
      </c>
    </row>
    <row r="147" s="2" customFormat="1" ht="16.5" customHeight="1">
      <c r="A147" s="32"/>
      <c r="B147" s="172"/>
      <c r="C147" s="173" t="s">
        <v>241</v>
      </c>
      <c r="D147" s="173" t="s">
        <v>156</v>
      </c>
      <c r="E147" s="174" t="s">
        <v>720</v>
      </c>
      <c r="F147" s="175" t="s">
        <v>721</v>
      </c>
      <c r="G147" s="176" t="s">
        <v>274</v>
      </c>
      <c r="H147" s="177">
        <v>-20.899999999999999</v>
      </c>
      <c r="I147" s="178">
        <v>55</v>
      </c>
      <c r="J147" s="178">
        <f>ROUND(I147*H147,2)</f>
        <v>-1149.5</v>
      </c>
      <c r="K147" s="175" t="s">
        <v>1</v>
      </c>
      <c r="L147" s="33"/>
      <c r="M147" s="179" t="s">
        <v>1</v>
      </c>
      <c r="N147" s="180" t="s">
        <v>35</v>
      </c>
      <c r="O147" s="181">
        <v>0</v>
      </c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83" t="s">
        <v>166</v>
      </c>
      <c r="AT147" s="183" t="s">
        <v>156</v>
      </c>
      <c r="AU147" s="183" t="s">
        <v>77</v>
      </c>
      <c r="AY147" s="19" t="s">
        <v>153</v>
      </c>
      <c r="BE147" s="184">
        <f>IF(N147="základní",J147,0)</f>
        <v>-1149.5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9" t="s">
        <v>77</v>
      </c>
      <c r="BK147" s="184">
        <f>ROUND(I147*H147,2)</f>
        <v>-1149.5</v>
      </c>
      <c r="BL147" s="19" t="s">
        <v>166</v>
      </c>
      <c r="BM147" s="183" t="s">
        <v>722</v>
      </c>
    </row>
    <row r="148" s="13" customFormat="1">
      <c r="A148" s="13"/>
      <c r="B148" s="185"/>
      <c r="C148" s="13"/>
      <c r="D148" s="186" t="s">
        <v>162</v>
      </c>
      <c r="E148" s="187" t="s">
        <v>1</v>
      </c>
      <c r="F148" s="188" t="s">
        <v>690</v>
      </c>
      <c r="G148" s="13"/>
      <c r="H148" s="189">
        <v>-120.65000000000001</v>
      </c>
      <c r="I148" s="13"/>
      <c r="J148" s="13"/>
      <c r="K148" s="13"/>
      <c r="L148" s="185"/>
      <c r="M148" s="190"/>
      <c r="N148" s="191"/>
      <c r="O148" s="191"/>
      <c r="P148" s="191"/>
      <c r="Q148" s="191"/>
      <c r="R148" s="191"/>
      <c r="S148" s="191"/>
      <c r="T148" s="19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7" t="s">
        <v>162</v>
      </c>
      <c r="AU148" s="187" t="s">
        <v>77</v>
      </c>
      <c r="AV148" s="13" t="s">
        <v>79</v>
      </c>
      <c r="AW148" s="13" t="s">
        <v>27</v>
      </c>
      <c r="AX148" s="13" t="s">
        <v>70</v>
      </c>
      <c r="AY148" s="187" t="s">
        <v>153</v>
      </c>
    </row>
    <row r="149" s="13" customFormat="1">
      <c r="A149" s="13"/>
      <c r="B149" s="185"/>
      <c r="C149" s="13"/>
      <c r="D149" s="186" t="s">
        <v>162</v>
      </c>
      <c r="E149" s="187" t="s">
        <v>1</v>
      </c>
      <c r="F149" s="188" t="s">
        <v>691</v>
      </c>
      <c r="G149" s="13"/>
      <c r="H149" s="189">
        <v>99.75</v>
      </c>
      <c r="I149" s="13"/>
      <c r="J149" s="13"/>
      <c r="K149" s="13"/>
      <c r="L149" s="185"/>
      <c r="M149" s="190"/>
      <c r="N149" s="191"/>
      <c r="O149" s="191"/>
      <c r="P149" s="191"/>
      <c r="Q149" s="191"/>
      <c r="R149" s="191"/>
      <c r="S149" s="191"/>
      <c r="T149" s="19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7" t="s">
        <v>162</v>
      </c>
      <c r="AU149" s="187" t="s">
        <v>77</v>
      </c>
      <c r="AV149" s="13" t="s">
        <v>79</v>
      </c>
      <c r="AW149" s="13" t="s">
        <v>27</v>
      </c>
      <c r="AX149" s="13" t="s">
        <v>70</v>
      </c>
      <c r="AY149" s="187" t="s">
        <v>153</v>
      </c>
    </row>
    <row r="150" s="14" customFormat="1">
      <c r="A150" s="14"/>
      <c r="B150" s="193"/>
      <c r="C150" s="14"/>
      <c r="D150" s="186" t="s">
        <v>162</v>
      </c>
      <c r="E150" s="194" t="s">
        <v>1</v>
      </c>
      <c r="F150" s="195" t="s">
        <v>165</v>
      </c>
      <c r="G150" s="14"/>
      <c r="H150" s="196">
        <v>-20.900000000000006</v>
      </c>
      <c r="I150" s="14"/>
      <c r="J150" s="14"/>
      <c r="K150" s="14"/>
      <c r="L150" s="193"/>
      <c r="M150" s="197"/>
      <c r="N150" s="198"/>
      <c r="O150" s="198"/>
      <c r="P150" s="198"/>
      <c r="Q150" s="198"/>
      <c r="R150" s="198"/>
      <c r="S150" s="198"/>
      <c r="T150" s="19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94" t="s">
        <v>162</v>
      </c>
      <c r="AU150" s="194" t="s">
        <v>77</v>
      </c>
      <c r="AV150" s="14" t="s">
        <v>166</v>
      </c>
      <c r="AW150" s="14" t="s">
        <v>27</v>
      </c>
      <c r="AX150" s="14" t="s">
        <v>77</v>
      </c>
      <c r="AY150" s="194" t="s">
        <v>153</v>
      </c>
    </row>
    <row r="151" s="2" customFormat="1" ht="16.5" customHeight="1">
      <c r="A151" s="32"/>
      <c r="B151" s="172"/>
      <c r="C151" s="173" t="s">
        <v>271</v>
      </c>
      <c r="D151" s="173" t="s">
        <v>156</v>
      </c>
      <c r="E151" s="174" t="s">
        <v>723</v>
      </c>
      <c r="F151" s="175" t="s">
        <v>724</v>
      </c>
      <c r="G151" s="176" t="s">
        <v>274</v>
      </c>
      <c r="H151" s="177">
        <v>-43.700000000000003</v>
      </c>
      <c r="I151" s="178">
        <v>150</v>
      </c>
      <c r="J151" s="178">
        <f>ROUND(I151*H151,2)</f>
        <v>-6555</v>
      </c>
      <c r="K151" s="175" t="s">
        <v>1</v>
      </c>
      <c r="L151" s="33"/>
      <c r="M151" s="179" t="s">
        <v>1</v>
      </c>
      <c r="N151" s="180" t="s">
        <v>35</v>
      </c>
      <c r="O151" s="181">
        <v>0</v>
      </c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83" t="s">
        <v>166</v>
      </c>
      <c r="AT151" s="183" t="s">
        <v>156</v>
      </c>
      <c r="AU151" s="183" t="s">
        <v>77</v>
      </c>
      <c r="AY151" s="19" t="s">
        <v>153</v>
      </c>
      <c r="BE151" s="184">
        <f>IF(N151="základní",J151,0)</f>
        <v>-6555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9" t="s">
        <v>77</v>
      </c>
      <c r="BK151" s="184">
        <f>ROUND(I151*H151,2)</f>
        <v>-6555</v>
      </c>
      <c r="BL151" s="19" t="s">
        <v>166</v>
      </c>
      <c r="BM151" s="183" t="s">
        <v>725</v>
      </c>
    </row>
    <row r="152" s="13" customFormat="1">
      <c r="A152" s="13"/>
      <c r="B152" s="185"/>
      <c r="C152" s="13"/>
      <c r="D152" s="186" t="s">
        <v>162</v>
      </c>
      <c r="E152" s="187" t="s">
        <v>1</v>
      </c>
      <c r="F152" s="188" t="s">
        <v>700</v>
      </c>
      <c r="G152" s="13"/>
      <c r="H152" s="189">
        <v>-130.15000000000001</v>
      </c>
      <c r="I152" s="13"/>
      <c r="J152" s="13"/>
      <c r="K152" s="13"/>
      <c r="L152" s="185"/>
      <c r="M152" s="190"/>
      <c r="N152" s="191"/>
      <c r="O152" s="191"/>
      <c r="P152" s="191"/>
      <c r="Q152" s="191"/>
      <c r="R152" s="191"/>
      <c r="S152" s="191"/>
      <c r="T152" s="19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7" t="s">
        <v>162</v>
      </c>
      <c r="AU152" s="187" t="s">
        <v>77</v>
      </c>
      <c r="AV152" s="13" t="s">
        <v>79</v>
      </c>
      <c r="AW152" s="13" t="s">
        <v>27</v>
      </c>
      <c r="AX152" s="13" t="s">
        <v>70</v>
      </c>
      <c r="AY152" s="187" t="s">
        <v>153</v>
      </c>
    </row>
    <row r="153" s="13" customFormat="1">
      <c r="A153" s="13"/>
      <c r="B153" s="185"/>
      <c r="C153" s="13"/>
      <c r="D153" s="186" t="s">
        <v>162</v>
      </c>
      <c r="E153" s="187" t="s">
        <v>1</v>
      </c>
      <c r="F153" s="188" t="s">
        <v>701</v>
      </c>
      <c r="G153" s="13"/>
      <c r="H153" s="189">
        <v>86.450000000000003</v>
      </c>
      <c r="I153" s="13"/>
      <c r="J153" s="13"/>
      <c r="K153" s="13"/>
      <c r="L153" s="185"/>
      <c r="M153" s="190"/>
      <c r="N153" s="191"/>
      <c r="O153" s="191"/>
      <c r="P153" s="191"/>
      <c r="Q153" s="191"/>
      <c r="R153" s="191"/>
      <c r="S153" s="191"/>
      <c r="T153" s="19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7" t="s">
        <v>162</v>
      </c>
      <c r="AU153" s="187" t="s">
        <v>77</v>
      </c>
      <c r="AV153" s="13" t="s">
        <v>79</v>
      </c>
      <c r="AW153" s="13" t="s">
        <v>27</v>
      </c>
      <c r="AX153" s="13" t="s">
        <v>70</v>
      </c>
      <c r="AY153" s="187" t="s">
        <v>153</v>
      </c>
    </row>
    <row r="154" s="14" customFormat="1">
      <c r="A154" s="14"/>
      <c r="B154" s="193"/>
      <c r="C154" s="14"/>
      <c r="D154" s="186" t="s">
        <v>162</v>
      </c>
      <c r="E154" s="194" t="s">
        <v>1</v>
      </c>
      <c r="F154" s="195" t="s">
        <v>165</v>
      </c>
      <c r="G154" s="14"/>
      <c r="H154" s="196">
        <v>-43.700000000000003</v>
      </c>
      <c r="I154" s="14"/>
      <c r="J154" s="14"/>
      <c r="K154" s="14"/>
      <c r="L154" s="193"/>
      <c r="M154" s="197"/>
      <c r="N154" s="198"/>
      <c r="O154" s="198"/>
      <c r="P154" s="198"/>
      <c r="Q154" s="198"/>
      <c r="R154" s="198"/>
      <c r="S154" s="198"/>
      <c r="T154" s="19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94" t="s">
        <v>162</v>
      </c>
      <c r="AU154" s="194" t="s">
        <v>77</v>
      </c>
      <c r="AV154" s="14" t="s">
        <v>166</v>
      </c>
      <c r="AW154" s="14" t="s">
        <v>27</v>
      </c>
      <c r="AX154" s="14" t="s">
        <v>77</v>
      </c>
      <c r="AY154" s="194" t="s">
        <v>153</v>
      </c>
    </row>
    <row r="155" s="2" customFormat="1" ht="16.5" customHeight="1">
      <c r="A155" s="32"/>
      <c r="B155" s="172"/>
      <c r="C155" s="173" t="s">
        <v>276</v>
      </c>
      <c r="D155" s="173" t="s">
        <v>156</v>
      </c>
      <c r="E155" s="174" t="s">
        <v>723</v>
      </c>
      <c r="F155" s="175" t="s">
        <v>724</v>
      </c>
      <c r="G155" s="176" t="s">
        <v>274</v>
      </c>
      <c r="H155" s="177">
        <v>-6.6500000000000004</v>
      </c>
      <c r="I155" s="178">
        <v>150</v>
      </c>
      <c r="J155" s="178">
        <f>ROUND(I155*H155,2)</f>
        <v>-997.5</v>
      </c>
      <c r="K155" s="175" t="s">
        <v>1</v>
      </c>
      <c r="L155" s="33"/>
      <c r="M155" s="179" t="s">
        <v>1</v>
      </c>
      <c r="N155" s="180" t="s">
        <v>35</v>
      </c>
      <c r="O155" s="181">
        <v>0</v>
      </c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83" t="s">
        <v>166</v>
      </c>
      <c r="AT155" s="183" t="s">
        <v>156</v>
      </c>
      <c r="AU155" s="183" t="s">
        <v>77</v>
      </c>
      <c r="AY155" s="19" t="s">
        <v>153</v>
      </c>
      <c r="BE155" s="184">
        <f>IF(N155="základní",J155,0)</f>
        <v>-997.5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9" t="s">
        <v>77</v>
      </c>
      <c r="BK155" s="184">
        <f>ROUND(I155*H155,2)</f>
        <v>-997.5</v>
      </c>
      <c r="BL155" s="19" t="s">
        <v>166</v>
      </c>
      <c r="BM155" s="183" t="s">
        <v>726</v>
      </c>
    </row>
    <row r="156" s="13" customFormat="1">
      <c r="A156" s="13"/>
      <c r="B156" s="185"/>
      <c r="C156" s="13"/>
      <c r="D156" s="186" t="s">
        <v>162</v>
      </c>
      <c r="E156" s="187" t="s">
        <v>1</v>
      </c>
      <c r="F156" s="188" t="s">
        <v>708</v>
      </c>
      <c r="G156" s="13"/>
      <c r="H156" s="189">
        <v>-6.6500000000000004</v>
      </c>
      <c r="I156" s="13"/>
      <c r="J156" s="13"/>
      <c r="K156" s="13"/>
      <c r="L156" s="185"/>
      <c r="M156" s="190"/>
      <c r="N156" s="191"/>
      <c r="O156" s="191"/>
      <c r="P156" s="191"/>
      <c r="Q156" s="191"/>
      <c r="R156" s="191"/>
      <c r="S156" s="191"/>
      <c r="T156" s="19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7" t="s">
        <v>162</v>
      </c>
      <c r="AU156" s="187" t="s">
        <v>77</v>
      </c>
      <c r="AV156" s="13" t="s">
        <v>79</v>
      </c>
      <c r="AW156" s="13" t="s">
        <v>27</v>
      </c>
      <c r="AX156" s="13" t="s">
        <v>77</v>
      </c>
      <c r="AY156" s="187" t="s">
        <v>153</v>
      </c>
    </row>
    <row r="157" s="2" customFormat="1" ht="16.5" customHeight="1">
      <c r="A157" s="32"/>
      <c r="B157" s="172"/>
      <c r="C157" s="173" t="s">
        <v>328</v>
      </c>
      <c r="D157" s="173" t="s">
        <v>156</v>
      </c>
      <c r="E157" s="174" t="s">
        <v>727</v>
      </c>
      <c r="F157" s="175" t="s">
        <v>728</v>
      </c>
      <c r="G157" s="176" t="s">
        <v>274</v>
      </c>
      <c r="H157" s="177">
        <v>-15.199999999999999</v>
      </c>
      <c r="I157" s="178">
        <v>100</v>
      </c>
      <c r="J157" s="178">
        <f>ROUND(I157*H157,2)</f>
        <v>-1520</v>
      </c>
      <c r="K157" s="175" t="s">
        <v>1</v>
      </c>
      <c r="L157" s="33"/>
      <c r="M157" s="179" t="s">
        <v>1</v>
      </c>
      <c r="N157" s="180" t="s">
        <v>35</v>
      </c>
      <c r="O157" s="181">
        <v>0</v>
      </c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83" t="s">
        <v>166</v>
      </c>
      <c r="AT157" s="183" t="s">
        <v>156</v>
      </c>
      <c r="AU157" s="183" t="s">
        <v>77</v>
      </c>
      <c r="AY157" s="19" t="s">
        <v>153</v>
      </c>
      <c r="BE157" s="184">
        <f>IF(N157="základní",J157,0)</f>
        <v>-1520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9" t="s">
        <v>77</v>
      </c>
      <c r="BK157" s="184">
        <f>ROUND(I157*H157,2)</f>
        <v>-1520</v>
      </c>
      <c r="BL157" s="19" t="s">
        <v>166</v>
      </c>
      <c r="BM157" s="183" t="s">
        <v>729</v>
      </c>
    </row>
    <row r="158" s="13" customFormat="1">
      <c r="A158" s="13"/>
      <c r="B158" s="185"/>
      <c r="C158" s="13"/>
      <c r="D158" s="186" t="s">
        <v>162</v>
      </c>
      <c r="E158" s="187" t="s">
        <v>1</v>
      </c>
      <c r="F158" s="188" t="s">
        <v>712</v>
      </c>
      <c r="G158" s="13"/>
      <c r="H158" s="189">
        <v>-60.799999999999997</v>
      </c>
      <c r="I158" s="13"/>
      <c r="J158" s="13"/>
      <c r="K158" s="13"/>
      <c r="L158" s="185"/>
      <c r="M158" s="190"/>
      <c r="N158" s="191"/>
      <c r="O158" s="191"/>
      <c r="P158" s="191"/>
      <c r="Q158" s="191"/>
      <c r="R158" s="191"/>
      <c r="S158" s="191"/>
      <c r="T158" s="19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7" t="s">
        <v>162</v>
      </c>
      <c r="AU158" s="187" t="s">
        <v>77</v>
      </c>
      <c r="AV158" s="13" t="s">
        <v>79</v>
      </c>
      <c r="AW158" s="13" t="s">
        <v>27</v>
      </c>
      <c r="AX158" s="13" t="s">
        <v>70</v>
      </c>
      <c r="AY158" s="187" t="s">
        <v>153</v>
      </c>
    </row>
    <row r="159" s="13" customFormat="1">
      <c r="A159" s="13"/>
      <c r="B159" s="185"/>
      <c r="C159" s="13"/>
      <c r="D159" s="186" t="s">
        <v>162</v>
      </c>
      <c r="E159" s="187" t="s">
        <v>1</v>
      </c>
      <c r="F159" s="188" t="s">
        <v>713</v>
      </c>
      <c r="G159" s="13"/>
      <c r="H159" s="189">
        <v>45.600000000000001</v>
      </c>
      <c r="I159" s="13"/>
      <c r="J159" s="13"/>
      <c r="K159" s="13"/>
      <c r="L159" s="185"/>
      <c r="M159" s="190"/>
      <c r="N159" s="191"/>
      <c r="O159" s="191"/>
      <c r="P159" s="191"/>
      <c r="Q159" s="191"/>
      <c r="R159" s="191"/>
      <c r="S159" s="191"/>
      <c r="T159" s="19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7" t="s">
        <v>162</v>
      </c>
      <c r="AU159" s="187" t="s">
        <v>77</v>
      </c>
      <c r="AV159" s="13" t="s">
        <v>79</v>
      </c>
      <c r="AW159" s="13" t="s">
        <v>27</v>
      </c>
      <c r="AX159" s="13" t="s">
        <v>70</v>
      </c>
      <c r="AY159" s="187" t="s">
        <v>153</v>
      </c>
    </row>
    <row r="160" s="14" customFormat="1">
      <c r="A160" s="14"/>
      <c r="B160" s="193"/>
      <c r="C160" s="14"/>
      <c r="D160" s="186" t="s">
        <v>162</v>
      </c>
      <c r="E160" s="194" t="s">
        <v>1</v>
      </c>
      <c r="F160" s="195" t="s">
        <v>165</v>
      </c>
      <c r="G160" s="14"/>
      <c r="H160" s="196">
        <v>-15.199999999999996</v>
      </c>
      <c r="I160" s="14"/>
      <c r="J160" s="14"/>
      <c r="K160" s="14"/>
      <c r="L160" s="193"/>
      <c r="M160" s="197"/>
      <c r="N160" s="198"/>
      <c r="O160" s="198"/>
      <c r="P160" s="198"/>
      <c r="Q160" s="198"/>
      <c r="R160" s="198"/>
      <c r="S160" s="198"/>
      <c r="T160" s="19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194" t="s">
        <v>162</v>
      </c>
      <c r="AU160" s="194" t="s">
        <v>77</v>
      </c>
      <c r="AV160" s="14" t="s">
        <v>166</v>
      </c>
      <c r="AW160" s="14" t="s">
        <v>27</v>
      </c>
      <c r="AX160" s="14" t="s">
        <v>77</v>
      </c>
      <c r="AY160" s="194" t="s">
        <v>153</v>
      </c>
    </row>
    <row r="161" s="2" customFormat="1" ht="16.5" customHeight="1">
      <c r="A161" s="32"/>
      <c r="B161" s="172"/>
      <c r="C161" s="173" t="s">
        <v>333</v>
      </c>
      <c r="D161" s="173" t="s">
        <v>156</v>
      </c>
      <c r="E161" s="174" t="s">
        <v>730</v>
      </c>
      <c r="F161" s="175" t="s">
        <v>731</v>
      </c>
      <c r="G161" s="176" t="s">
        <v>274</v>
      </c>
      <c r="H161" s="177">
        <v>-5.7000000000000002</v>
      </c>
      <c r="I161" s="178">
        <v>100</v>
      </c>
      <c r="J161" s="178">
        <f>ROUND(I161*H161,2)</f>
        <v>-570</v>
      </c>
      <c r="K161" s="175" t="s">
        <v>1</v>
      </c>
      <c r="L161" s="33"/>
      <c r="M161" s="179" t="s">
        <v>1</v>
      </c>
      <c r="N161" s="180" t="s">
        <v>35</v>
      </c>
      <c r="O161" s="181">
        <v>0</v>
      </c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83" t="s">
        <v>166</v>
      </c>
      <c r="AT161" s="183" t="s">
        <v>156</v>
      </c>
      <c r="AU161" s="183" t="s">
        <v>77</v>
      </c>
      <c r="AY161" s="19" t="s">
        <v>153</v>
      </c>
      <c r="BE161" s="184">
        <f>IF(N161="základní",J161,0)</f>
        <v>-570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9" t="s">
        <v>77</v>
      </c>
      <c r="BK161" s="184">
        <f>ROUND(I161*H161,2)</f>
        <v>-570</v>
      </c>
      <c r="BL161" s="19" t="s">
        <v>166</v>
      </c>
      <c r="BM161" s="183" t="s">
        <v>732</v>
      </c>
    </row>
    <row r="162" s="13" customFormat="1">
      <c r="A162" s="13"/>
      <c r="B162" s="185"/>
      <c r="C162" s="13"/>
      <c r="D162" s="186" t="s">
        <v>162</v>
      </c>
      <c r="E162" s="187" t="s">
        <v>1</v>
      </c>
      <c r="F162" s="188" t="s">
        <v>717</v>
      </c>
      <c r="G162" s="13"/>
      <c r="H162" s="189">
        <v>-5.7000000000000002</v>
      </c>
      <c r="I162" s="13"/>
      <c r="J162" s="13"/>
      <c r="K162" s="13"/>
      <c r="L162" s="185"/>
      <c r="M162" s="190"/>
      <c r="N162" s="191"/>
      <c r="O162" s="191"/>
      <c r="P162" s="191"/>
      <c r="Q162" s="191"/>
      <c r="R162" s="191"/>
      <c r="S162" s="191"/>
      <c r="T162" s="19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7" t="s">
        <v>162</v>
      </c>
      <c r="AU162" s="187" t="s">
        <v>77</v>
      </c>
      <c r="AV162" s="13" t="s">
        <v>79</v>
      </c>
      <c r="AW162" s="13" t="s">
        <v>27</v>
      </c>
      <c r="AX162" s="13" t="s">
        <v>77</v>
      </c>
      <c r="AY162" s="187" t="s">
        <v>153</v>
      </c>
    </row>
    <row r="163" s="12" customFormat="1" ht="25.92" customHeight="1">
      <c r="A163" s="12"/>
      <c r="B163" s="160"/>
      <c r="C163" s="12"/>
      <c r="D163" s="161" t="s">
        <v>69</v>
      </c>
      <c r="E163" s="162" t="s">
        <v>733</v>
      </c>
      <c r="F163" s="162" t="s">
        <v>734</v>
      </c>
      <c r="G163" s="12"/>
      <c r="H163" s="12"/>
      <c r="I163" s="12"/>
      <c r="J163" s="163">
        <f>BK163</f>
        <v>-8370</v>
      </c>
      <c r="K163" s="12"/>
      <c r="L163" s="160"/>
      <c r="M163" s="164"/>
      <c r="N163" s="165"/>
      <c r="O163" s="165"/>
      <c r="P163" s="166">
        <f>SUM(P164:P167)</f>
        <v>0</v>
      </c>
      <c r="Q163" s="165"/>
      <c r="R163" s="166">
        <f>SUM(R164:R167)</f>
        <v>0</v>
      </c>
      <c r="S163" s="165"/>
      <c r="T163" s="167">
        <f>SUM(T164:T167)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61" t="s">
        <v>77</v>
      </c>
      <c r="AT163" s="168" t="s">
        <v>69</v>
      </c>
      <c r="AU163" s="168" t="s">
        <v>70</v>
      </c>
      <c r="AY163" s="161" t="s">
        <v>153</v>
      </c>
      <c r="BK163" s="169">
        <f>SUM(BK164:BK167)</f>
        <v>-8370</v>
      </c>
    </row>
    <row r="164" s="2" customFormat="1" ht="16.5" customHeight="1">
      <c r="A164" s="32"/>
      <c r="B164" s="172"/>
      <c r="C164" s="173" t="s">
        <v>337</v>
      </c>
      <c r="D164" s="173" t="s">
        <v>156</v>
      </c>
      <c r="E164" s="174" t="s">
        <v>735</v>
      </c>
      <c r="F164" s="175" t="s">
        <v>736</v>
      </c>
      <c r="G164" s="176" t="s">
        <v>274</v>
      </c>
      <c r="H164" s="177">
        <v>-279</v>
      </c>
      <c r="I164" s="178">
        <v>30</v>
      </c>
      <c r="J164" s="178">
        <f>ROUND(I164*H164,2)</f>
        <v>-8370</v>
      </c>
      <c r="K164" s="175" t="s">
        <v>1</v>
      </c>
      <c r="L164" s="33"/>
      <c r="M164" s="179" t="s">
        <v>1</v>
      </c>
      <c r="N164" s="180" t="s">
        <v>35</v>
      </c>
      <c r="O164" s="181">
        <v>0</v>
      </c>
      <c r="P164" s="181">
        <f>O164*H164</f>
        <v>0</v>
      </c>
      <c r="Q164" s="181">
        <v>0</v>
      </c>
      <c r="R164" s="181">
        <f>Q164*H164</f>
        <v>0</v>
      </c>
      <c r="S164" s="181">
        <v>0</v>
      </c>
      <c r="T164" s="182">
        <f>S164*H164</f>
        <v>0</v>
      </c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R164" s="183" t="s">
        <v>166</v>
      </c>
      <c r="AT164" s="183" t="s">
        <v>156</v>
      </c>
      <c r="AU164" s="183" t="s">
        <v>77</v>
      </c>
      <c r="AY164" s="19" t="s">
        <v>153</v>
      </c>
      <c r="BE164" s="184">
        <f>IF(N164="základní",J164,0)</f>
        <v>-8370</v>
      </c>
      <c r="BF164" s="184">
        <f>IF(N164="snížená",J164,0)</f>
        <v>0</v>
      </c>
      <c r="BG164" s="184">
        <f>IF(N164="zákl. přenesená",J164,0)</f>
        <v>0</v>
      </c>
      <c r="BH164" s="184">
        <f>IF(N164="sníž. přenesená",J164,0)</f>
        <v>0</v>
      </c>
      <c r="BI164" s="184">
        <f>IF(N164="nulová",J164,0)</f>
        <v>0</v>
      </c>
      <c r="BJ164" s="19" t="s">
        <v>77</v>
      </c>
      <c r="BK164" s="184">
        <f>ROUND(I164*H164,2)</f>
        <v>-8370</v>
      </c>
      <c r="BL164" s="19" t="s">
        <v>166</v>
      </c>
      <c r="BM164" s="183" t="s">
        <v>737</v>
      </c>
    </row>
    <row r="165" s="13" customFormat="1">
      <c r="A165" s="13"/>
      <c r="B165" s="185"/>
      <c r="C165" s="13"/>
      <c r="D165" s="186" t="s">
        <v>162</v>
      </c>
      <c r="E165" s="187" t="s">
        <v>1</v>
      </c>
      <c r="F165" s="188" t="s">
        <v>738</v>
      </c>
      <c r="G165" s="13"/>
      <c r="H165" s="189">
        <v>-475</v>
      </c>
      <c r="I165" s="13"/>
      <c r="J165" s="13"/>
      <c r="K165" s="13"/>
      <c r="L165" s="185"/>
      <c r="M165" s="190"/>
      <c r="N165" s="191"/>
      <c r="O165" s="191"/>
      <c r="P165" s="191"/>
      <c r="Q165" s="191"/>
      <c r="R165" s="191"/>
      <c r="S165" s="191"/>
      <c r="T165" s="19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7" t="s">
        <v>162</v>
      </c>
      <c r="AU165" s="187" t="s">
        <v>77</v>
      </c>
      <c r="AV165" s="13" t="s">
        <v>79</v>
      </c>
      <c r="AW165" s="13" t="s">
        <v>27</v>
      </c>
      <c r="AX165" s="13" t="s">
        <v>70</v>
      </c>
      <c r="AY165" s="187" t="s">
        <v>153</v>
      </c>
    </row>
    <row r="166" s="13" customFormat="1">
      <c r="A166" s="13"/>
      <c r="B166" s="185"/>
      <c r="C166" s="13"/>
      <c r="D166" s="186" t="s">
        <v>162</v>
      </c>
      <c r="E166" s="187" t="s">
        <v>1</v>
      </c>
      <c r="F166" s="188" t="s">
        <v>739</v>
      </c>
      <c r="G166" s="13"/>
      <c r="H166" s="189">
        <v>196</v>
      </c>
      <c r="I166" s="13"/>
      <c r="J166" s="13"/>
      <c r="K166" s="13"/>
      <c r="L166" s="185"/>
      <c r="M166" s="190"/>
      <c r="N166" s="191"/>
      <c r="O166" s="191"/>
      <c r="P166" s="191"/>
      <c r="Q166" s="191"/>
      <c r="R166" s="191"/>
      <c r="S166" s="191"/>
      <c r="T166" s="19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7" t="s">
        <v>162</v>
      </c>
      <c r="AU166" s="187" t="s">
        <v>77</v>
      </c>
      <c r="AV166" s="13" t="s">
        <v>79</v>
      </c>
      <c r="AW166" s="13" t="s">
        <v>27</v>
      </c>
      <c r="AX166" s="13" t="s">
        <v>70</v>
      </c>
      <c r="AY166" s="187" t="s">
        <v>153</v>
      </c>
    </row>
    <row r="167" s="14" customFormat="1">
      <c r="A167" s="14"/>
      <c r="B167" s="193"/>
      <c r="C167" s="14"/>
      <c r="D167" s="186" t="s">
        <v>162</v>
      </c>
      <c r="E167" s="194" t="s">
        <v>1</v>
      </c>
      <c r="F167" s="195" t="s">
        <v>165</v>
      </c>
      <c r="G167" s="14"/>
      <c r="H167" s="196">
        <v>-279</v>
      </c>
      <c r="I167" s="14"/>
      <c r="J167" s="14"/>
      <c r="K167" s="14"/>
      <c r="L167" s="193"/>
      <c r="M167" s="231"/>
      <c r="N167" s="232"/>
      <c r="O167" s="232"/>
      <c r="P167" s="232"/>
      <c r="Q167" s="232"/>
      <c r="R167" s="232"/>
      <c r="S167" s="232"/>
      <c r="T167" s="23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94" t="s">
        <v>162</v>
      </c>
      <c r="AU167" s="194" t="s">
        <v>77</v>
      </c>
      <c r="AV167" s="14" t="s">
        <v>166</v>
      </c>
      <c r="AW167" s="14" t="s">
        <v>27</v>
      </c>
      <c r="AX167" s="14" t="s">
        <v>77</v>
      </c>
      <c r="AY167" s="194" t="s">
        <v>153</v>
      </c>
    </row>
    <row r="168" s="2" customFormat="1" ht="6.96" customHeight="1">
      <c r="A168" s="32"/>
      <c r="B168" s="53"/>
      <c r="C168" s="54"/>
      <c r="D168" s="54"/>
      <c r="E168" s="54"/>
      <c r="F168" s="54"/>
      <c r="G168" s="54"/>
      <c r="H168" s="54"/>
      <c r="I168" s="54"/>
      <c r="J168" s="54"/>
      <c r="K168" s="54"/>
      <c r="L168" s="33"/>
      <c r="M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</row>
  </sheetData>
  <autoFilter ref="C122:K167"/>
  <mergeCells count="11">
    <mergeCell ref="E7:H7"/>
    <mergeCell ref="E9:H9"/>
    <mergeCell ref="E11:H11"/>
    <mergeCell ref="E29:H29"/>
    <mergeCell ref="E85:H85"/>
    <mergeCell ref="E87:H87"/>
    <mergeCell ref="E89:H89"/>
    <mergeCell ref="E111:H111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113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</row>
    <row r="4" s="1" customFormat="1" ht="24.96" customHeight="1">
      <c r="B4" s="22"/>
      <c r="D4" s="23" t="s">
        <v>120</v>
      </c>
      <c r="L4" s="22"/>
      <c r="M4" s="122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29" t="s">
        <v>14</v>
      </c>
      <c r="L6" s="22"/>
    </row>
    <row r="7" s="1" customFormat="1" ht="16.5" customHeight="1">
      <c r="B7" s="22"/>
      <c r="E7" s="123" t="str">
        <f>'Rekapitulace stavby'!K6</f>
        <v>ZL4 - SO 01 - OBJEKT BEZ BYTU - Stavební úpravy a přístavba komunitního centra BÉTEL</v>
      </c>
      <c r="F7" s="29"/>
      <c r="G7" s="29"/>
      <c r="H7" s="29"/>
      <c r="L7" s="22"/>
    </row>
    <row r="8" s="1" customFormat="1" ht="12" customHeight="1">
      <c r="B8" s="22"/>
      <c r="D8" s="29" t="s">
        <v>121</v>
      </c>
      <c r="L8" s="22"/>
    </row>
    <row r="9" s="2" customFormat="1" ht="16.5" customHeight="1">
      <c r="A9" s="32"/>
      <c r="B9" s="33"/>
      <c r="C9" s="32"/>
      <c r="D9" s="32"/>
      <c r="E9" s="123" t="s">
        <v>680</v>
      </c>
      <c r="F9" s="32"/>
      <c r="G9" s="32"/>
      <c r="H9" s="32"/>
      <c r="I9" s="32"/>
      <c r="J9" s="32"/>
      <c r="K9" s="32"/>
      <c r="L9" s="48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3"/>
      <c r="C10" s="32"/>
      <c r="D10" s="29" t="s">
        <v>123</v>
      </c>
      <c r="E10" s="32"/>
      <c r="F10" s="32"/>
      <c r="G10" s="32"/>
      <c r="H10" s="32"/>
      <c r="I10" s="32"/>
      <c r="J10" s="32"/>
      <c r="K10" s="32"/>
      <c r="L10" s="48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6.5" customHeight="1">
      <c r="A11" s="32"/>
      <c r="B11" s="33"/>
      <c r="C11" s="32"/>
      <c r="D11" s="32"/>
      <c r="E11" s="60" t="s">
        <v>740</v>
      </c>
      <c r="F11" s="32"/>
      <c r="G11" s="32"/>
      <c r="H11" s="32"/>
      <c r="I11" s="32"/>
      <c r="J11" s="32"/>
      <c r="K11" s="32"/>
      <c r="L11" s="48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8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2" customHeight="1">
      <c r="A13" s="32"/>
      <c r="B13" s="33"/>
      <c r="C13" s="32"/>
      <c r="D13" s="29" t="s">
        <v>16</v>
      </c>
      <c r="E13" s="32"/>
      <c r="F13" s="26" t="s">
        <v>1</v>
      </c>
      <c r="G13" s="32"/>
      <c r="H13" s="32"/>
      <c r="I13" s="29" t="s">
        <v>17</v>
      </c>
      <c r="J13" s="26" t="s">
        <v>1</v>
      </c>
      <c r="K13" s="32"/>
      <c r="L13" s="48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3"/>
      <c r="C14" s="32"/>
      <c r="D14" s="29" t="s">
        <v>18</v>
      </c>
      <c r="E14" s="32"/>
      <c r="F14" s="26" t="s">
        <v>19</v>
      </c>
      <c r="G14" s="32"/>
      <c r="H14" s="32"/>
      <c r="I14" s="29" t="s">
        <v>20</v>
      </c>
      <c r="J14" s="62" t="str">
        <f>'Rekapitulace stavby'!AN8</f>
        <v>3.6.2020</v>
      </c>
      <c r="K14" s="32"/>
      <c r="L14" s="48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0.8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8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3"/>
      <c r="C16" s="32"/>
      <c r="D16" s="29" t="s">
        <v>22</v>
      </c>
      <c r="E16" s="32"/>
      <c r="F16" s="32"/>
      <c r="G16" s="32"/>
      <c r="H16" s="32"/>
      <c r="I16" s="29" t="s">
        <v>23</v>
      </c>
      <c r="J16" s="26" t="s">
        <v>1</v>
      </c>
      <c r="K16" s="32"/>
      <c r="L16" s="48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8" customHeight="1">
      <c r="A17" s="32"/>
      <c r="B17" s="33"/>
      <c r="C17" s="32"/>
      <c r="D17" s="32"/>
      <c r="E17" s="26" t="s">
        <v>126</v>
      </c>
      <c r="F17" s="32"/>
      <c r="G17" s="32"/>
      <c r="H17" s="32"/>
      <c r="I17" s="29" t="s">
        <v>24</v>
      </c>
      <c r="J17" s="26" t="s">
        <v>1</v>
      </c>
      <c r="K17" s="32"/>
      <c r="L17" s="48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6.96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8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2" customHeight="1">
      <c r="A19" s="32"/>
      <c r="B19" s="33"/>
      <c r="C19" s="32"/>
      <c r="D19" s="29" t="s">
        <v>25</v>
      </c>
      <c r="E19" s="32"/>
      <c r="F19" s="32"/>
      <c r="G19" s="32"/>
      <c r="H19" s="32"/>
      <c r="I19" s="29" t="s">
        <v>23</v>
      </c>
      <c r="J19" s="26" t="s">
        <v>127</v>
      </c>
      <c r="K19" s="32"/>
      <c r="L19" s="48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8" customHeight="1">
      <c r="A20" s="32"/>
      <c r="B20" s="33"/>
      <c r="C20" s="32"/>
      <c r="D20" s="32"/>
      <c r="E20" s="26" t="s">
        <v>128</v>
      </c>
      <c r="F20" s="32"/>
      <c r="G20" s="32"/>
      <c r="H20" s="32"/>
      <c r="I20" s="29" t="s">
        <v>24</v>
      </c>
      <c r="J20" s="26" t="s">
        <v>129</v>
      </c>
      <c r="K20" s="32"/>
      <c r="L20" s="48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6.96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8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2" customHeight="1">
      <c r="A22" s="32"/>
      <c r="B22" s="33"/>
      <c r="C22" s="32"/>
      <c r="D22" s="29" t="s">
        <v>26</v>
      </c>
      <c r="E22" s="32"/>
      <c r="F22" s="32"/>
      <c r="G22" s="32"/>
      <c r="H22" s="32"/>
      <c r="I22" s="29" t="s">
        <v>23</v>
      </c>
      <c r="J22" s="26" t="s">
        <v>1</v>
      </c>
      <c r="K22" s="32"/>
      <c r="L22" s="48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8" customHeight="1">
      <c r="A23" s="32"/>
      <c r="B23" s="33"/>
      <c r="C23" s="32"/>
      <c r="D23" s="32"/>
      <c r="E23" s="26" t="s">
        <v>130</v>
      </c>
      <c r="F23" s="32"/>
      <c r="G23" s="32"/>
      <c r="H23" s="32"/>
      <c r="I23" s="29" t="s">
        <v>24</v>
      </c>
      <c r="J23" s="26" t="s">
        <v>1</v>
      </c>
      <c r="K23" s="32"/>
      <c r="L23" s="48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6.96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8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2" customHeight="1">
      <c r="A25" s="32"/>
      <c r="B25" s="33"/>
      <c r="C25" s="32"/>
      <c r="D25" s="29" t="s">
        <v>28</v>
      </c>
      <c r="E25" s="32"/>
      <c r="F25" s="32"/>
      <c r="G25" s="32"/>
      <c r="H25" s="32"/>
      <c r="I25" s="29" t="s">
        <v>23</v>
      </c>
      <c r="J25" s="26" t="str">
        <f>IF('Rekapitulace stavby'!AN19="","",'Rekapitulace stavby'!AN19)</f>
        <v/>
      </c>
      <c r="K25" s="32"/>
      <c r="L25" s="48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8" customHeight="1">
      <c r="A26" s="32"/>
      <c r="B26" s="33"/>
      <c r="C26" s="32"/>
      <c r="D26" s="32"/>
      <c r="E26" s="26" t="str">
        <f>IF('Rekapitulace stavby'!E20="","",'Rekapitulace stavby'!E20)</f>
        <v xml:space="preserve"> </v>
      </c>
      <c r="F26" s="32"/>
      <c r="G26" s="32"/>
      <c r="H26" s="32"/>
      <c r="I26" s="29" t="s">
        <v>24</v>
      </c>
      <c r="J26" s="26" t="str">
        <f>IF('Rekapitulace stavby'!AN20="","",'Rekapitulace stavby'!AN20)</f>
        <v/>
      </c>
      <c r="K26" s="32"/>
      <c r="L26" s="48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8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2" customHeight="1">
      <c r="A28" s="32"/>
      <c r="B28" s="33"/>
      <c r="C28" s="32"/>
      <c r="D28" s="29" t="s">
        <v>29</v>
      </c>
      <c r="E28" s="32"/>
      <c r="F28" s="32"/>
      <c r="G28" s="32"/>
      <c r="H28" s="32"/>
      <c r="I28" s="32"/>
      <c r="J28" s="32"/>
      <c r="K28" s="32"/>
      <c r="L28" s="48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8" customFormat="1" ht="16.5" customHeight="1">
      <c r="A29" s="124"/>
      <c r="B29" s="125"/>
      <c r="C29" s="124"/>
      <c r="D29" s="124"/>
      <c r="E29" s="30" t="s">
        <v>1</v>
      </c>
      <c r="F29" s="30"/>
      <c r="G29" s="30"/>
      <c r="H29" s="30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8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3"/>
      <c r="C31" s="32"/>
      <c r="D31" s="83"/>
      <c r="E31" s="83"/>
      <c r="F31" s="83"/>
      <c r="G31" s="83"/>
      <c r="H31" s="83"/>
      <c r="I31" s="83"/>
      <c r="J31" s="83"/>
      <c r="K31" s="83"/>
      <c r="L31" s="48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3"/>
      <c r="C32" s="32"/>
      <c r="D32" s="127" t="s">
        <v>30</v>
      </c>
      <c r="E32" s="32"/>
      <c r="F32" s="32"/>
      <c r="G32" s="32"/>
      <c r="H32" s="32"/>
      <c r="I32" s="32"/>
      <c r="J32" s="89">
        <f>ROUND(J122, 2)</f>
        <v>225554.70000000001</v>
      </c>
      <c r="K32" s="32"/>
      <c r="L32" s="48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3"/>
      <c r="C33" s="32"/>
      <c r="D33" s="83"/>
      <c r="E33" s="83"/>
      <c r="F33" s="83"/>
      <c r="G33" s="83"/>
      <c r="H33" s="83"/>
      <c r="I33" s="83"/>
      <c r="J33" s="83"/>
      <c r="K33" s="83"/>
      <c r="L33" s="48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3"/>
      <c r="C34" s="32"/>
      <c r="D34" s="32"/>
      <c r="E34" s="32"/>
      <c r="F34" s="37" t="s">
        <v>32</v>
      </c>
      <c r="G34" s="32"/>
      <c r="H34" s="32"/>
      <c r="I34" s="37" t="s">
        <v>31</v>
      </c>
      <c r="J34" s="37" t="s">
        <v>33</v>
      </c>
      <c r="K34" s="32"/>
      <c r="L34" s="48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3"/>
      <c r="C35" s="32"/>
      <c r="D35" s="128" t="s">
        <v>34</v>
      </c>
      <c r="E35" s="29" t="s">
        <v>35</v>
      </c>
      <c r="F35" s="129">
        <f>ROUND((SUM(BE122:BE183)),  2)</f>
        <v>225554.70000000001</v>
      </c>
      <c r="G35" s="32"/>
      <c r="H35" s="32"/>
      <c r="I35" s="130">
        <v>0.20999999999999999</v>
      </c>
      <c r="J35" s="129">
        <f>ROUND(((SUM(BE122:BE183))*I35),  2)</f>
        <v>47366.489999999998</v>
      </c>
      <c r="K35" s="32"/>
      <c r="L35" s="48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3"/>
      <c r="C36" s="32"/>
      <c r="D36" s="32"/>
      <c r="E36" s="29" t="s">
        <v>36</v>
      </c>
      <c r="F36" s="129">
        <f>ROUND((SUM(BF122:BF183)),  2)</f>
        <v>0</v>
      </c>
      <c r="G36" s="32"/>
      <c r="H36" s="32"/>
      <c r="I36" s="130">
        <v>0.14999999999999999</v>
      </c>
      <c r="J36" s="129">
        <f>ROUND(((SUM(BF122:BF183))*I36),  2)</f>
        <v>0</v>
      </c>
      <c r="K36" s="32"/>
      <c r="L36" s="48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3"/>
      <c r="C37" s="32"/>
      <c r="D37" s="32"/>
      <c r="E37" s="29" t="s">
        <v>37</v>
      </c>
      <c r="F37" s="129">
        <f>ROUND((SUM(BG122:BG183)),  2)</f>
        <v>0</v>
      </c>
      <c r="G37" s="32"/>
      <c r="H37" s="32"/>
      <c r="I37" s="130">
        <v>0.20999999999999999</v>
      </c>
      <c r="J37" s="129">
        <f>0</f>
        <v>0</v>
      </c>
      <c r="K37" s="32"/>
      <c r="L37" s="48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3"/>
      <c r="C38" s="32"/>
      <c r="D38" s="32"/>
      <c r="E38" s="29" t="s">
        <v>38</v>
      </c>
      <c r="F38" s="129">
        <f>ROUND((SUM(BH122:BH183)),  2)</f>
        <v>0</v>
      </c>
      <c r="G38" s="32"/>
      <c r="H38" s="32"/>
      <c r="I38" s="130">
        <v>0.14999999999999999</v>
      </c>
      <c r="J38" s="129">
        <f>0</f>
        <v>0</v>
      </c>
      <c r="K38" s="32"/>
      <c r="L38" s="48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3"/>
      <c r="C39" s="32"/>
      <c r="D39" s="32"/>
      <c r="E39" s="29" t="s">
        <v>39</v>
      </c>
      <c r="F39" s="129">
        <f>ROUND((SUM(BI122:BI183)),  2)</f>
        <v>0</v>
      </c>
      <c r="G39" s="32"/>
      <c r="H39" s="32"/>
      <c r="I39" s="130">
        <v>0</v>
      </c>
      <c r="J39" s="129">
        <f>0</f>
        <v>0</v>
      </c>
      <c r="K39" s="32"/>
      <c r="L39" s="48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8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3"/>
      <c r="C41" s="131"/>
      <c r="D41" s="132" t="s">
        <v>40</v>
      </c>
      <c r="E41" s="74"/>
      <c r="F41" s="74"/>
      <c r="G41" s="133" t="s">
        <v>41</v>
      </c>
      <c r="H41" s="134" t="s">
        <v>42</v>
      </c>
      <c r="I41" s="74"/>
      <c r="J41" s="135">
        <f>SUM(J32:J39)</f>
        <v>272921.19</v>
      </c>
      <c r="K41" s="136"/>
      <c r="L41" s="48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8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48"/>
      <c r="D50" s="49" t="s">
        <v>43</v>
      </c>
      <c r="E50" s="50"/>
      <c r="F50" s="50"/>
      <c r="G50" s="49" t="s">
        <v>44</v>
      </c>
      <c r="H50" s="50"/>
      <c r="I50" s="50"/>
      <c r="J50" s="50"/>
      <c r="K50" s="50"/>
      <c r="L50" s="48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2"/>
      <c r="B61" s="33"/>
      <c r="C61" s="32"/>
      <c r="D61" s="51" t="s">
        <v>45</v>
      </c>
      <c r="E61" s="35"/>
      <c r="F61" s="137" t="s">
        <v>46</v>
      </c>
      <c r="G61" s="51" t="s">
        <v>45</v>
      </c>
      <c r="H61" s="35"/>
      <c r="I61" s="35"/>
      <c r="J61" s="138" t="s">
        <v>46</v>
      </c>
      <c r="K61" s="35"/>
      <c r="L61" s="48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2"/>
      <c r="B65" s="33"/>
      <c r="C65" s="32"/>
      <c r="D65" s="49" t="s">
        <v>47</v>
      </c>
      <c r="E65" s="52"/>
      <c r="F65" s="52"/>
      <c r="G65" s="49" t="s">
        <v>48</v>
      </c>
      <c r="H65" s="52"/>
      <c r="I65" s="52"/>
      <c r="J65" s="52"/>
      <c r="K65" s="52"/>
      <c r="L65" s="48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2"/>
      <c r="B76" s="33"/>
      <c r="C76" s="32"/>
      <c r="D76" s="51" t="s">
        <v>45</v>
      </c>
      <c r="E76" s="35"/>
      <c r="F76" s="137" t="s">
        <v>46</v>
      </c>
      <c r="G76" s="51" t="s">
        <v>45</v>
      </c>
      <c r="H76" s="35"/>
      <c r="I76" s="35"/>
      <c r="J76" s="138" t="s">
        <v>46</v>
      </c>
      <c r="K76" s="35"/>
      <c r="L76" s="48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48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48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131</v>
      </c>
      <c r="D82" s="32"/>
      <c r="E82" s="32"/>
      <c r="F82" s="32"/>
      <c r="G82" s="32"/>
      <c r="H82" s="32"/>
      <c r="I82" s="32"/>
      <c r="J82" s="32"/>
      <c r="K82" s="32"/>
      <c r="L82" s="48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8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2"/>
      <c r="E84" s="32"/>
      <c r="F84" s="32"/>
      <c r="G84" s="32"/>
      <c r="H84" s="32"/>
      <c r="I84" s="32"/>
      <c r="J84" s="32"/>
      <c r="K84" s="32"/>
      <c r="L84" s="48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2"/>
      <c r="D85" s="32"/>
      <c r="E85" s="123" t="str">
        <f>E7</f>
        <v>ZL4 - SO 01 - OBJEKT BEZ BYTU - Stavební úpravy a přístavba komunitního centra BÉTEL</v>
      </c>
      <c r="F85" s="29"/>
      <c r="G85" s="29"/>
      <c r="H85" s="29"/>
      <c r="I85" s="32"/>
      <c r="J85" s="32"/>
      <c r="K85" s="32"/>
      <c r="L85" s="48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" customFormat="1" ht="12" customHeight="1">
      <c r="B86" s="22"/>
      <c r="C86" s="29" t="s">
        <v>121</v>
      </c>
      <c r="L86" s="22"/>
    </row>
    <row r="87" s="2" customFormat="1" ht="16.5" customHeight="1">
      <c r="A87" s="32"/>
      <c r="B87" s="33"/>
      <c r="C87" s="32"/>
      <c r="D87" s="32"/>
      <c r="E87" s="123" t="s">
        <v>680</v>
      </c>
      <c r="F87" s="32"/>
      <c r="G87" s="32"/>
      <c r="H87" s="32"/>
      <c r="I87" s="32"/>
      <c r="J87" s="32"/>
      <c r="K87" s="32"/>
      <c r="L87" s="48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12" customHeight="1">
      <c r="A88" s="32"/>
      <c r="B88" s="33"/>
      <c r="C88" s="29" t="s">
        <v>123</v>
      </c>
      <c r="D88" s="32"/>
      <c r="E88" s="32"/>
      <c r="F88" s="32"/>
      <c r="G88" s="32"/>
      <c r="H88" s="32"/>
      <c r="I88" s="32"/>
      <c r="J88" s="32"/>
      <c r="K88" s="32"/>
      <c r="L88" s="48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6.5" customHeight="1">
      <c r="A89" s="32"/>
      <c r="B89" s="33"/>
      <c r="C89" s="32"/>
      <c r="D89" s="32"/>
      <c r="E89" s="60" t="str">
        <f>E11</f>
        <v>Vícepráce - Elektroinstalace</v>
      </c>
      <c r="F89" s="32"/>
      <c r="G89" s="32"/>
      <c r="H89" s="32"/>
      <c r="I89" s="32"/>
      <c r="J89" s="32"/>
      <c r="K89" s="32"/>
      <c r="L89" s="48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8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2" customHeight="1">
      <c r="A91" s="32"/>
      <c r="B91" s="33"/>
      <c r="C91" s="29" t="s">
        <v>18</v>
      </c>
      <c r="D91" s="32"/>
      <c r="E91" s="32"/>
      <c r="F91" s="26" t="str">
        <f>F14</f>
        <v xml:space="preserve"> </v>
      </c>
      <c r="G91" s="32"/>
      <c r="H91" s="32"/>
      <c r="I91" s="29" t="s">
        <v>20</v>
      </c>
      <c r="J91" s="62" t="str">
        <f>IF(J14="","",J14)</f>
        <v>3.6.2020</v>
      </c>
      <c r="K91" s="32"/>
      <c r="L91" s="48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6.96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8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25.65" customHeight="1">
      <c r="A93" s="32"/>
      <c r="B93" s="33"/>
      <c r="C93" s="29" t="s">
        <v>22</v>
      </c>
      <c r="D93" s="32"/>
      <c r="E93" s="32"/>
      <c r="F93" s="26" t="str">
        <f>E17</f>
        <v>Sbor JB v Chrastavě, Bezručova 503, 46331 Chrastav</v>
      </c>
      <c r="G93" s="32"/>
      <c r="H93" s="32"/>
      <c r="I93" s="29" t="s">
        <v>26</v>
      </c>
      <c r="J93" s="30" t="str">
        <f>E23</f>
        <v>FS Vision, s.r.o. IČ: 22792902</v>
      </c>
      <c r="K93" s="32"/>
      <c r="L93" s="48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15.15" customHeight="1">
      <c r="A94" s="32"/>
      <c r="B94" s="33"/>
      <c r="C94" s="29" t="s">
        <v>25</v>
      </c>
      <c r="D94" s="32"/>
      <c r="E94" s="32"/>
      <c r="F94" s="26" t="str">
        <f>IF(E20="","",E20)</f>
        <v>TOMIVOS s.r.o.</v>
      </c>
      <c r="G94" s="32"/>
      <c r="H94" s="32"/>
      <c r="I94" s="29" t="s">
        <v>28</v>
      </c>
      <c r="J94" s="30" t="str">
        <f>E26</f>
        <v xml:space="preserve"> </v>
      </c>
      <c r="K94" s="32"/>
      <c r="L94" s="48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8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9.28" customHeight="1">
      <c r="A96" s="32"/>
      <c r="B96" s="33"/>
      <c r="C96" s="139" t="s">
        <v>132</v>
      </c>
      <c r="D96" s="131"/>
      <c r="E96" s="131"/>
      <c r="F96" s="131"/>
      <c r="G96" s="131"/>
      <c r="H96" s="131"/>
      <c r="I96" s="131"/>
      <c r="J96" s="140" t="s">
        <v>133</v>
      </c>
      <c r="K96" s="131"/>
      <c r="L96" s="48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="2" customFormat="1" ht="10.32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8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22.8" customHeight="1">
      <c r="A98" s="32"/>
      <c r="B98" s="33"/>
      <c r="C98" s="141" t="s">
        <v>134</v>
      </c>
      <c r="D98" s="32"/>
      <c r="E98" s="32"/>
      <c r="F98" s="32"/>
      <c r="G98" s="32"/>
      <c r="H98" s="32"/>
      <c r="I98" s="32"/>
      <c r="J98" s="89">
        <f>J122</f>
        <v>225554.69999999998</v>
      </c>
      <c r="K98" s="32"/>
      <c r="L98" s="48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9" t="s">
        <v>135</v>
      </c>
    </row>
    <row r="99" s="9" customFormat="1" ht="24.96" customHeight="1">
      <c r="A99" s="9"/>
      <c r="B99" s="142"/>
      <c r="C99" s="9"/>
      <c r="D99" s="143" t="s">
        <v>682</v>
      </c>
      <c r="E99" s="144"/>
      <c r="F99" s="144"/>
      <c r="G99" s="144"/>
      <c r="H99" s="144"/>
      <c r="I99" s="144"/>
      <c r="J99" s="145">
        <f>J123</f>
        <v>202319.59999999998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2"/>
      <c r="C100" s="9"/>
      <c r="D100" s="143" t="s">
        <v>683</v>
      </c>
      <c r="E100" s="144"/>
      <c r="F100" s="144"/>
      <c r="G100" s="144"/>
      <c r="H100" s="144"/>
      <c r="I100" s="144"/>
      <c r="J100" s="145">
        <f>J167</f>
        <v>23235.099999999999</v>
      </c>
      <c r="K100" s="9"/>
      <c r="L100" s="14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2" customFormat="1" ht="21.84" customHeight="1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48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="2" customFormat="1" ht="6.96" customHeight="1">
      <c r="A102" s="32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48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="2" customFormat="1" ht="6.96" customHeight="1">
      <c r="A106" s="32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48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24.96" customHeight="1">
      <c r="A107" s="32"/>
      <c r="B107" s="33"/>
      <c r="C107" s="23" t="s">
        <v>138</v>
      </c>
      <c r="D107" s="32"/>
      <c r="E107" s="32"/>
      <c r="F107" s="32"/>
      <c r="G107" s="32"/>
      <c r="H107" s="32"/>
      <c r="I107" s="32"/>
      <c r="J107" s="32"/>
      <c r="K107" s="32"/>
      <c r="L107" s="48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6.96" customHeight="1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48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12" customHeight="1">
      <c r="A109" s="32"/>
      <c r="B109" s="33"/>
      <c r="C109" s="29" t="s">
        <v>14</v>
      </c>
      <c r="D109" s="32"/>
      <c r="E109" s="32"/>
      <c r="F109" s="32"/>
      <c r="G109" s="32"/>
      <c r="H109" s="32"/>
      <c r="I109" s="32"/>
      <c r="J109" s="32"/>
      <c r="K109" s="32"/>
      <c r="L109" s="48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6.5" customHeight="1">
      <c r="A110" s="32"/>
      <c r="B110" s="33"/>
      <c r="C110" s="32"/>
      <c r="D110" s="32"/>
      <c r="E110" s="123" t="str">
        <f>E7</f>
        <v>ZL4 - SO 01 - OBJEKT BEZ BYTU - Stavební úpravy a přístavba komunitního centra BÉTEL</v>
      </c>
      <c r="F110" s="29"/>
      <c r="G110" s="29"/>
      <c r="H110" s="29"/>
      <c r="I110" s="32"/>
      <c r="J110" s="32"/>
      <c r="K110" s="32"/>
      <c r="L110" s="48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1" customFormat="1" ht="12" customHeight="1">
      <c r="B111" s="22"/>
      <c r="C111" s="29" t="s">
        <v>121</v>
      </c>
      <c r="L111" s="22"/>
    </row>
    <row r="112" s="2" customFormat="1" ht="16.5" customHeight="1">
      <c r="A112" s="32"/>
      <c r="B112" s="33"/>
      <c r="C112" s="32"/>
      <c r="D112" s="32"/>
      <c r="E112" s="123" t="s">
        <v>680</v>
      </c>
      <c r="F112" s="32"/>
      <c r="G112" s="32"/>
      <c r="H112" s="32"/>
      <c r="I112" s="32"/>
      <c r="J112" s="32"/>
      <c r="K112" s="32"/>
      <c r="L112" s="48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2" customHeight="1">
      <c r="A113" s="32"/>
      <c r="B113" s="33"/>
      <c r="C113" s="29" t="s">
        <v>123</v>
      </c>
      <c r="D113" s="32"/>
      <c r="E113" s="32"/>
      <c r="F113" s="32"/>
      <c r="G113" s="32"/>
      <c r="H113" s="32"/>
      <c r="I113" s="32"/>
      <c r="J113" s="32"/>
      <c r="K113" s="32"/>
      <c r="L113" s="48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6.5" customHeight="1">
      <c r="A114" s="32"/>
      <c r="B114" s="33"/>
      <c r="C114" s="32"/>
      <c r="D114" s="32"/>
      <c r="E114" s="60" t="str">
        <f>E11</f>
        <v>Vícepráce - Elektroinstalace</v>
      </c>
      <c r="F114" s="32"/>
      <c r="G114" s="32"/>
      <c r="H114" s="32"/>
      <c r="I114" s="32"/>
      <c r="J114" s="32"/>
      <c r="K114" s="32"/>
      <c r="L114" s="48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6.96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8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2" customHeight="1">
      <c r="A116" s="32"/>
      <c r="B116" s="33"/>
      <c r="C116" s="29" t="s">
        <v>18</v>
      </c>
      <c r="D116" s="32"/>
      <c r="E116" s="32"/>
      <c r="F116" s="26" t="str">
        <f>F14</f>
        <v xml:space="preserve"> </v>
      </c>
      <c r="G116" s="32"/>
      <c r="H116" s="32"/>
      <c r="I116" s="29" t="s">
        <v>20</v>
      </c>
      <c r="J116" s="62" t="str">
        <f>IF(J14="","",J14)</f>
        <v>3.6.2020</v>
      </c>
      <c r="K116" s="32"/>
      <c r="L116" s="48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6.96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8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25.65" customHeight="1">
      <c r="A118" s="32"/>
      <c r="B118" s="33"/>
      <c r="C118" s="29" t="s">
        <v>22</v>
      </c>
      <c r="D118" s="32"/>
      <c r="E118" s="32"/>
      <c r="F118" s="26" t="str">
        <f>E17</f>
        <v>Sbor JB v Chrastavě, Bezručova 503, 46331 Chrastav</v>
      </c>
      <c r="G118" s="32"/>
      <c r="H118" s="32"/>
      <c r="I118" s="29" t="s">
        <v>26</v>
      </c>
      <c r="J118" s="30" t="str">
        <f>E23</f>
        <v>FS Vision, s.r.o. IČ: 22792902</v>
      </c>
      <c r="K118" s="32"/>
      <c r="L118" s="48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5.15" customHeight="1">
      <c r="A119" s="32"/>
      <c r="B119" s="33"/>
      <c r="C119" s="29" t="s">
        <v>25</v>
      </c>
      <c r="D119" s="32"/>
      <c r="E119" s="32"/>
      <c r="F119" s="26" t="str">
        <f>IF(E20="","",E20)</f>
        <v>TOMIVOS s.r.o.</v>
      </c>
      <c r="G119" s="32"/>
      <c r="H119" s="32"/>
      <c r="I119" s="29" t="s">
        <v>28</v>
      </c>
      <c r="J119" s="30" t="str">
        <f>E26</f>
        <v xml:space="preserve"> </v>
      </c>
      <c r="K119" s="32"/>
      <c r="L119" s="48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10.32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8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11" customFormat="1" ht="29.28" customHeight="1">
      <c r="A121" s="150"/>
      <c r="B121" s="151"/>
      <c r="C121" s="152" t="s">
        <v>139</v>
      </c>
      <c r="D121" s="153" t="s">
        <v>55</v>
      </c>
      <c r="E121" s="153" t="s">
        <v>51</v>
      </c>
      <c r="F121" s="153" t="s">
        <v>52</v>
      </c>
      <c r="G121" s="153" t="s">
        <v>140</v>
      </c>
      <c r="H121" s="153" t="s">
        <v>141</v>
      </c>
      <c r="I121" s="153" t="s">
        <v>142</v>
      </c>
      <c r="J121" s="153" t="s">
        <v>133</v>
      </c>
      <c r="K121" s="154" t="s">
        <v>143</v>
      </c>
      <c r="L121" s="155"/>
      <c r="M121" s="79" t="s">
        <v>1</v>
      </c>
      <c r="N121" s="80" t="s">
        <v>34</v>
      </c>
      <c r="O121" s="80" t="s">
        <v>144</v>
      </c>
      <c r="P121" s="80" t="s">
        <v>145</v>
      </c>
      <c r="Q121" s="80" t="s">
        <v>146</v>
      </c>
      <c r="R121" s="80" t="s">
        <v>147</v>
      </c>
      <c r="S121" s="80" t="s">
        <v>148</v>
      </c>
      <c r="T121" s="81" t="s">
        <v>149</v>
      </c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/>
    </row>
    <row r="122" s="2" customFormat="1" ht="22.8" customHeight="1">
      <c r="A122" s="32"/>
      <c r="B122" s="33"/>
      <c r="C122" s="86" t="s">
        <v>150</v>
      </c>
      <c r="D122" s="32"/>
      <c r="E122" s="32"/>
      <c r="F122" s="32"/>
      <c r="G122" s="32"/>
      <c r="H122" s="32"/>
      <c r="I122" s="32"/>
      <c r="J122" s="156">
        <f>BK122</f>
        <v>225554.69999999998</v>
      </c>
      <c r="K122" s="32"/>
      <c r="L122" s="33"/>
      <c r="M122" s="82"/>
      <c r="N122" s="66"/>
      <c r="O122" s="83"/>
      <c r="P122" s="157">
        <f>P123+P167</f>
        <v>0</v>
      </c>
      <c r="Q122" s="83"/>
      <c r="R122" s="157">
        <f>R123+R167</f>
        <v>0</v>
      </c>
      <c r="S122" s="83"/>
      <c r="T122" s="158">
        <f>T123+T167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9" t="s">
        <v>69</v>
      </c>
      <c r="AU122" s="19" t="s">
        <v>135</v>
      </c>
      <c r="BK122" s="159">
        <f>BK123+BK167</f>
        <v>225554.69999999998</v>
      </c>
    </row>
    <row r="123" s="12" customFormat="1" ht="25.92" customHeight="1">
      <c r="A123" s="12"/>
      <c r="B123" s="160"/>
      <c r="C123" s="12"/>
      <c r="D123" s="161" t="s">
        <v>69</v>
      </c>
      <c r="E123" s="162" t="s">
        <v>685</v>
      </c>
      <c r="F123" s="162" t="s">
        <v>686</v>
      </c>
      <c r="G123" s="12"/>
      <c r="H123" s="12"/>
      <c r="I123" s="12"/>
      <c r="J123" s="163">
        <f>BK123</f>
        <v>202319.59999999998</v>
      </c>
      <c r="K123" s="12"/>
      <c r="L123" s="160"/>
      <c r="M123" s="164"/>
      <c r="N123" s="165"/>
      <c r="O123" s="165"/>
      <c r="P123" s="166">
        <f>SUM(P124:P166)</f>
        <v>0</v>
      </c>
      <c r="Q123" s="165"/>
      <c r="R123" s="166">
        <f>SUM(R124:R166)</f>
        <v>0</v>
      </c>
      <c r="S123" s="165"/>
      <c r="T123" s="167">
        <f>SUM(T124:T166)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1" t="s">
        <v>77</v>
      </c>
      <c r="AT123" s="168" t="s">
        <v>69</v>
      </c>
      <c r="AU123" s="168" t="s">
        <v>70</v>
      </c>
      <c r="AY123" s="161" t="s">
        <v>153</v>
      </c>
      <c r="BK123" s="169">
        <f>SUM(BK124:BK166)</f>
        <v>202319.59999999998</v>
      </c>
    </row>
    <row r="124" s="2" customFormat="1" ht="16.5" customHeight="1">
      <c r="A124" s="32"/>
      <c r="B124" s="172"/>
      <c r="C124" s="173" t="s">
        <v>77</v>
      </c>
      <c r="D124" s="173" t="s">
        <v>156</v>
      </c>
      <c r="E124" s="174" t="s">
        <v>741</v>
      </c>
      <c r="F124" s="175" t="s">
        <v>742</v>
      </c>
      <c r="G124" s="176" t="s">
        <v>274</v>
      </c>
      <c r="H124" s="177">
        <v>34.200000000000003</v>
      </c>
      <c r="I124" s="178">
        <v>110</v>
      </c>
      <c r="J124" s="178">
        <f>ROUND(I124*H124,2)</f>
        <v>3762</v>
      </c>
      <c r="K124" s="175" t="s">
        <v>1</v>
      </c>
      <c r="L124" s="33"/>
      <c r="M124" s="179" t="s">
        <v>1</v>
      </c>
      <c r="N124" s="180" t="s">
        <v>35</v>
      </c>
      <c r="O124" s="181">
        <v>0</v>
      </c>
      <c r="P124" s="181">
        <f>O124*H124</f>
        <v>0</v>
      </c>
      <c r="Q124" s="181">
        <v>0</v>
      </c>
      <c r="R124" s="181">
        <f>Q124*H124</f>
        <v>0</v>
      </c>
      <c r="S124" s="181">
        <v>0</v>
      </c>
      <c r="T124" s="182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83" t="s">
        <v>166</v>
      </c>
      <c r="AT124" s="183" t="s">
        <v>156</v>
      </c>
      <c r="AU124" s="183" t="s">
        <v>77</v>
      </c>
      <c r="AY124" s="19" t="s">
        <v>153</v>
      </c>
      <c r="BE124" s="184">
        <f>IF(N124="základní",J124,0)</f>
        <v>3762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9" t="s">
        <v>77</v>
      </c>
      <c r="BK124" s="184">
        <f>ROUND(I124*H124,2)</f>
        <v>3762</v>
      </c>
      <c r="BL124" s="19" t="s">
        <v>166</v>
      </c>
      <c r="BM124" s="183" t="s">
        <v>743</v>
      </c>
    </row>
    <row r="125" s="13" customFormat="1">
      <c r="A125" s="13"/>
      <c r="B125" s="185"/>
      <c r="C125" s="13"/>
      <c r="D125" s="186" t="s">
        <v>162</v>
      </c>
      <c r="E125" s="187" t="s">
        <v>1</v>
      </c>
      <c r="F125" s="188" t="s">
        <v>744</v>
      </c>
      <c r="G125" s="13"/>
      <c r="H125" s="189">
        <v>34.200000000000003</v>
      </c>
      <c r="I125" s="13"/>
      <c r="J125" s="13"/>
      <c r="K125" s="13"/>
      <c r="L125" s="185"/>
      <c r="M125" s="190"/>
      <c r="N125" s="191"/>
      <c r="O125" s="191"/>
      <c r="P125" s="191"/>
      <c r="Q125" s="191"/>
      <c r="R125" s="191"/>
      <c r="S125" s="191"/>
      <c r="T125" s="19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187" t="s">
        <v>162</v>
      </c>
      <c r="AU125" s="187" t="s">
        <v>77</v>
      </c>
      <c r="AV125" s="13" t="s">
        <v>79</v>
      </c>
      <c r="AW125" s="13" t="s">
        <v>27</v>
      </c>
      <c r="AX125" s="13" t="s">
        <v>77</v>
      </c>
      <c r="AY125" s="187" t="s">
        <v>153</v>
      </c>
    </row>
    <row r="126" s="2" customFormat="1" ht="16.5" customHeight="1">
      <c r="A126" s="32"/>
      <c r="B126" s="172"/>
      <c r="C126" s="173" t="s">
        <v>79</v>
      </c>
      <c r="D126" s="173" t="s">
        <v>156</v>
      </c>
      <c r="E126" s="174" t="s">
        <v>745</v>
      </c>
      <c r="F126" s="175" t="s">
        <v>746</v>
      </c>
      <c r="G126" s="176" t="s">
        <v>274</v>
      </c>
      <c r="H126" s="177">
        <v>5.7000000000000002</v>
      </c>
      <c r="I126" s="178">
        <v>64</v>
      </c>
      <c r="J126" s="178">
        <f>ROUND(I126*H126,2)</f>
        <v>364.80000000000001</v>
      </c>
      <c r="K126" s="175" t="s">
        <v>1</v>
      </c>
      <c r="L126" s="33"/>
      <c r="M126" s="179" t="s">
        <v>1</v>
      </c>
      <c r="N126" s="180" t="s">
        <v>35</v>
      </c>
      <c r="O126" s="181">
        <v>0</v>
      </c>
      <c r="P126" s="181">
        <f>O126*H126</f>
        <v>0</v>
      </c>
      <c r="Q126" s="181">
        <v>0</v>
      </c>
      <c r="R126" s="181">
        <f>Q126*H126</f>
        <v>0</v>
      </c>
      <c r="S126" s="181">
        <v>0</v>
      </c>
      <c r="T126" s="182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83" t="s">
        <v>166</v>
      </c>
      <c r="AT126" s="183" t="s">
        <v>156</v>
      </c>
      <c r="AU126" s="183" t="s">
        <v>77</v>
      </c>
      <c r="AY126" s="19" t="s">
        <v>153</v>
      </c>
      <c r="BE126" s="184">
        <f>IF(N126="základní",J126,0)</f>
        <v>364.80000000000001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9" t="s">
        <v>77</v>
      </c>
      <c r="BK126" s="184">
        <f>ROUND(I126*H126,2)</f>
        <v>364.80000000000001</v>
      </c>
      <c r="BL126" s="19" t="s">
        <v>166</v>
      </c>
      <c r="BM126" s="183" t="s">
        <v>747</v>
      </c>
    </row>
    <row r="127" s="13" customFormat="1">
      <c r="A127" s="13"/>
      <c r="B127" s="185"/>
      <c r="C127" s="13"/>
      <c r="D127" s="186" t="s">
        <v>162</v>
      </c>
      <c r="E127" s="187" t="s">
        <v>1</v>
      </c>
      <c r="F127" s="188" t="s">
        <v>748</v>
      </c>
      <c r="G127" s="13"/>
      <c r="H127" s="189">
        <v>-0.94999999999999996</v>
      </c>
      <c r="I127" s="13"/>
      <c r="J127" s="13"/>
      <c r="K127" s="13"/>
      <c r="L127" s="185"/>
      <c r="M127" s="190"/>
      <c r="N127" s="191"/>
      <c r="O127" s="191"/>
      <c r="P127" s="191"/>
      <c r="Q127" s="191"/>
      <c r="R127" s="191"/>
      <c r="S127" s="191"/>
      <c r="T127" s="19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7" t="s">
        <v>162</v>
      </c>
      <c r="AU127" s="187" t="s">
        <v>77</v>
      </c>
      <c r="AV127" s="13" t="s">
        <v>79</v>
      </c>
      <c r="AW127" s="13" t="s">
        <v>27</v>
      </c>
      <c r="AX127" s="13" t="s">
        <v>70</v>
      </c>
      <c r="AY127" s="187" t="s">
        <v>153</v>
      </c>
    </row>
    <row r="128" s="13" customFormat="1">
      <c r="A128" s="13"/>
      <c r="B128" s="185"/>
      <c r="C128" s="13"/>
      <c r="D128" s="186" t="s">
        <v>162</v>
      </c>
      <c r="E128" s="187" t="s">
        <v>1</v>
      </c>
      <c r="F128" s="188" t="s">
        <v>749</v>
      </c>
      <c r="G128" s="13"/>
      <c r="H128" s="189">
        <v>6.6500000000000004</v>
      </c>
      <c r="I128" s="13"/>
      <c r="J128" s="13"/>
      <c r="K128" s="13"/>
      <c r="L128" s="185"/>
      <c r="M128" s="190"/>
      <c r="N128" s="191"/>
      <c r="O128" s="191"/>
      <c r="P128" s="191"/>
      <c r="Q128" s="191"/>
      <c r="R128" s="191"/>
      <c r="S128" s="191"/>
      <c r="T128" s="19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187" t="s">
        <v>162</v>
      </c>
      <c r="AU128" s="187" t="s">
        <v>77</v>
      </c>
      <c r="AV128" s="13" t="s">
        <v>79</v>
      </c>
      <c r="AW128" s="13" t="s">
        <v>27</v>
      </c>
      <c r="AX128" s="13" t="s">
        <v>70</v>
      </c>
      <c r="AY128" s="187" t="s">
        <v>153</v>
      </c>
    </row>
    <row r="129" s="14" customFormat="1">
      <c r="A129" s="14"/>
      <c r="B129" s="193"/>
      <c r="C129" s="14"/>
      <c r="D129" s="186" t="s">
        <v>162</v>
      </c>
      <c r="E129" s="194" t="s">
        <v>1</v>
      </c>
      <c r="F129" s="195" t="s">
        <v>165</v>
      </c>
      <c r="G129" s="14"/>
      <c r="H129" s="196">
        <v>5.7000000000000002</v>
      </c>
      <c r="I129" s="14"/>
      <c r="J129" s="14"/>
      <c r="K129" s="14"/>
      <c r="L129" s="193"/>
      <c r="M129" s="197"/>
      <c r="N129" s="198"/>
      <c r="O129" s="198"/>
      <c r="P129" s="198"/>
      <c r="Q129" s="198"/>
      <c r="R129" s="198"/>
      <c r="S129" s="198"/>
      <c r="T129" s="199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194" t="s">
        <v>162</v>
      </c>
      <c r="AU129" s="194" t="s">
        <v>77</v>
      </c>
      <c r="AV129" s="14" t="s">
        <v>166</v>
      </c>
      <c r="AW129" s="14" t="s">
        <v>27</v>
      </c>
      <c r="AX129" s="14" t="s">
        <v>77</v>
      </c>
      <c r="AY129" s="194" t="s">
        <v>153</v>
      </c>
    </row>
    <row r="130" s="2" customFormat="1" ht="16.5" customHeight="1">
      <c r="A130" s="32"/>
      <c r="B130" s="172"/>
      <c r="C130" s="173" t="s">
        <v>172</v>
      </c>
      <c r="D130" s="173" t="s">
        <v>156</v>
      </c>
      <c r="E130" s="174" t="s">
        <v>750</v>
      </c>
      <c r="F130" s="175" t="s">
        <v>751</v>
      </c>
      <c r="G130" s="176" t="s">
        <v>274</v>
      </c>
      <c r="H130" s="177">
        <v>87.400000000000006</v>
      </c>
      <c r="I130" s="178">
        <v>100</v>
      </c>
      <c r="J130" s="178">
        <f>ROUND(I130*H130,2)</f>
        <v>8740</v>
      </c>
      <c r="K130" s="175" t="s">
        <v>1</v>
      </c>
      <c r="L130" s="33"/>
      <c r="M130" s="179" t="s">
        <v>1</v>
      </c>
      <c r="N130" s="180" t="s">
        <v>35</v>
      </c>
      <c r="O130" s="181">
        <v>0</v>
      </c>
      <c r="P130" s="181">
        <f>O130*H130</f>
        <v>0</v>
      </c>
      <c r="Q130" s="181">
        <v>0</v>
      </c>
      <c r="R130" s="181">
        <f>Q130*H130</f>
        <v>0</v>
      </c>
      <c r="S130" s="181">
        <v>0</v>
      </c>
      <c r="T130" s="182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83" t="s">
        <v>166</v>
      </c>
      <c r="AT130" s="183" t="s">
        <v>156</v>
      </c>
      <c r="AU130" s="183" t="s">
        <v>77</v>
      </c>
      <c r="AY130" s="19" t="s">
        <v>153</v>
      </c>
      <c r="BE130" s="184">
        <f>IF(N130="základní",J130,0)</f>
        <v>8740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9" t="s">
        <v>77</v>
      </c>
      <c r="BK130" s="184">
        <f>ROUND(I130*H130,2)</f>
        <v>8740</v>
      </c>
      <c r="BL130" s="19" t="s">
        <v>166</v>
      </c>
      <c r="BM130" s="183" t="s">
        <v>752</v>
      </c>
    </row>
    <row r="131" s="13" customFormat="1">
      <c r="A131" s="13"/>
      <c r="B131" s="185"/>
      <c r="C131" s="13"/>
      <c r="D131" s="186" t="s">
        <v>162</v>
      </c>
      <c r="E131" s="187" t="s">
        <v>1</v>
      </c>
      <c r="F131" s="188" t="s">
        <v>753</v>
      </c>
      <c r="G131" s="13"/>
      <c r="H131" s="189">
        <v>87.400000000000006</v>
      </c>
      <c r="I131" s="13"/>
      <c r="J131" s="13"/>
      <c r="K131" s="13"/>
      <c r="L131" s="185"/>
      <c r="M131" s="190"/>
      <c r="N131" s="191"/>
      <c r="O131" s="191"/>
      <c r="P131" s="191"/>
      <c r="Q131" s="191"/>
      <c r="R131" s="191"/>
      <c r="S131" s="191"/>
      <c r="T131" s="19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7" t="s">
        <v>162</v>
      </c>
      <c r="AU131" s="187" t="s">
        <v>77</v>
      </c>
      <c r="AV131" s="13" t="s">
        <v>79</v>
      </c>
      <c r="AW131" s="13" t="s">
        <v>27</v>
      </c>
      <c r="AX131" s="13" t="s">
        <v>77</v>
      </c>
      <c r="AY131" s="187" t="s">
        <v>153</v>
      </c>
    </row>
    <row r="132" s="2" customFormat="1" ht="16.5" customHeight="1">
      <c r="A132" s="32"/>
      <c r="B132" s="172"/>
      <c r="C132" s="173" t="s">
        <v>166</v>
      </c>
      <c r="D132" s="173" t="s">
        <v>156</v>
      </c>
      <c r="E132" s="174" t="s">
        <v>754</v>
      </c>
      <c r="F132" s="175" t="s">
        <v>755</v>
      </c>
      <c r="G132" s="176" t="s">
        <v>274</v>
      </c>
      <c r="H132" s="177">
        <v>12.35</v>
      </c>
      <c r="I132" s="178">
        <v>2500</v>
      </c>
      <c r="J132" s="178">
        <f>ROUND(I132*H132,2)</f>
        <v>30875</v>
      </c>
      <c r="K132" s="175" t="s">
        <v>1</v>
      </c>
      <c r="L132" s="33"/>
      <c r="M132" s="179" t="s">
        <v>1</v>
      </c>
      <c r="N132" s="180" t="s">
        <v>35</v>
      </c>
      <c r="O132" s="181">
        <v>0</v>
      </c>
      <c r="P132" s="181">
        <f>O132*H132</f>
        <v>0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3" t="s">
        <v>166</v>
      </c>
      <c r="AT132" s="183" t="s">
        <v>156</v>
      </c>
      <c r="AU132" s="183" t="s">
        <v>77</v>
      </c>
      <c r="AY132" s="19" t="s">
        <v>153</v>
      </c>
      <c r="BE132" s="184">
        <f>IF(N132="základní",J132,0)</f>
        <v>30875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9" t="s">
        <v>77</v>
      </c>
      <c r="BK132" s="184">
        <f>ROUND(I132*H132,2)</f>
        <v>30875</v>
      </c>
      <c r="BL132" s="19" t="s">
        <v>166</v>
      </c>
      <c r="BM132" s="183" t="s">
        <v>756</v>
      </c>
    </row>
    <row r="133" s="13" customFormat="1">
      <c r="A133" s="13"/>
      <c r="B133" s="185"/>
      <c r="C133" s="13"/>
      <c r="D133" s="186" t="s">
        <v>162</v>
      </c>
      <c r="E133" s="187" t="s">
        <v>1</v>
      </c>
      <c r="F133" s="188" t="s">
        <v>757</v>
      </c>
      <c r="G133" s="13"/>
      <c r="H133" s="189">
        <v>12.35</v>
      </c>
      <c r="I133" s="13"/>
      <c r="J133" s="13"/>
      <c r="K133" s="13"/>
      <c r="L133" s="185"/>
      <c r="M133" s="190"/>
      <c r="N133" s="191"/>
      <c r="O133" s="191"/>
      <c r="P133" s="191"/>
      <c r="Q133" s="191"/>
      <c r="R133" s="191"/>
      <c r="S133" s="191"/>
      <c r="T133" s="19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7" t="s">
        <v>162</v>
      </c>
      <c r="AU133" s="187" t="s">
        <v>77</v>
      </c>
      <c r="AV133" s="13" t="s">
        <v>79</v>
      </c>
      <c r="AW133" s="13" t="s">
        <v>27</v>
      </c>
      <c r="AX133" s="13" t="s">
        <v>77</v>
      </c>
      <c r="AY133" s="187" t="s">
        <v>153</v>
      </c>
    </row>
    <row r="134" s="2" customFormat="1" ht="16.5" customHeight="1">
      <c r="A134" s="32"/>
      <c r="B134" s="172"/>
      <c r="C134" s="173" t="s">
        <v>179</v>
      </c>
      <c r="D134" s="173" t="s">
        <v>156</v>
      </c>
      <c r="E134" s="174" t="s">
        <v>758</v>
      </c>
      <c r="F134" s="175" t="s">
        <v>759</v>
      </c>
      <c r="G134" s="176" t="s">
        <v>274</v>
      </c>
      <c r="H134" s="177">
        <v>1.8999999999999999</v>
      </c>
      <c r="I134" s="178">
        <v>750</v>
      </c>
      <c r="J134" s="178">
        <f>ROUND(I134*H134,2)</f>
        <v>1425</v>
      </c>
      <c r="K134" s="175" t="s">
        <v>1</v>
      </c>
      <c r="L134" s="33"/>
      <c r="M134" s="179" t="s">
        <v>1</v>
      </c>
      <c r="N134" s="180" t="s">
        <v>35</v>
      </c>
      <c r="O134" s="181">
        <v>0</v>
      </c>
      <c r="P134" s="181">
        <f>O134*H134</f>
        <v>0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83" t="s">
        <v>166</v>
      </c>
      <c r="AT134" s="183" t="s">
        <v>156</v>
      </c>
      <c r="AU134" s="183" t="s">
        <v>77</v>
      </c>
      <c r="AY134" s="19" t="s">
        <v>153</v>
      </c>
      <c r="BE134" s="184">
        <f>IF(N134="základní",J134,0)</f>
        <v>1425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9" t="s">
        <v>77</v>
      </c>
      <c r="BK134" s="184">
        <f>ROUND(I134*H134,2)</f>
        <v>1425</v>
      </c>
      <c r="BL134" s="19" t="s">
        <v>166</v>
      </c>
      <c r="BM134" s="183" t="s">
        <v>760</v>
      </c>
    </row>
    <row r="135" s="13" customFormat="1">
      <c r="A135" s="13"/>
      <c r="B135" s="185"/>
      <c r="C135" s="13"/>
      <c r="D135" s="186" t="s">
        <v>162</v>
      </c>
      <c r="E135" s="187" t="s">
        <v>1</v>
      </c>
      <c r="F135" s="188" t="s">
        <v>761</v>
      </c>
      <c r="G135" s="13"/>
      <c r="H135" s="189">
        <v>1.8999999999999999</v>
      </c>
      <c r="I135" s="13"/>
      <c r="J135" s="13"/>
      <c r="K135" s="13"/>
      <c r="L135" s="185"/>
      <c r="M135" s="190"/>
      <c r="N135" s="191"/>
      <c r="O135" s="191"/>
      <c r="P135" s="191"/>
      <c r="Q135" s="191"/>
      <c r="R135" s="191"/>
      <c r="S135" s="191"/>
      <c r="T135" s="19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7" t="s">
        <v>162</v>
      </c>
      <c r="AU135" s="187" t="s">
        <v>77</v>
      </c>
      <c r="AV135" s="13" t="s">
        <v>79</v>
      </c>
      <c r="AW135" s="13" t="s">
        <v>27</v>
      </c>
      <c r="AX135" s="13" t="s">
        <v>77</v>
      </c>
      <c r="AY135" s="187" t="s">
        <v>153</v>
      </c>
    </row>
    <row r="136" s="2" customFormat="1" ht="16.5" customHeight="1">
      <c r="A136" s="32"/>
      <c r="B136" s="172"/>
      <c r="C136" s="173" t="s">
        <v>183</v>
      </c>
      <c r="D136" s="173" t="s">
        <v>156</v>
      </c>
      <c r="E136" s="174" t="s">
        <v>762</v>
      </c>
      <c r="F136" s="175" t="s">
        <v>763</v>
      </c>
      <c r="G136" s="176" t="s">
        <v>274</v>
      </c>
      <c r="H136" s="177">
        <v>1.8999999999999999</v>
      </c>
      <c r="I136" s="178">
        <v>1152</v>
      </c>
      <c r="J136" s="178">
        <f>ROUND(I136*H136,2)</f>
        <v>2188.8000000000002</v>
      </c>
      <c r="K136" s="175" t="s">
        <v>1</v>
      </c>
      <c r="L136" s="33"/>
      <c r="M136" s="179" t="s">
        <v>1</v>
      </c>
      <c r="N136" s="180" t="s">
        <v>35</v>
      </c>
      <c r="O136" s="181">
        <v>0</v>
      </c>
      <c r="P136" s="181">
        <f>O136*H136</f>
        <v>0</v>
      </c>
      <c r="Q136" s="181">
        <v>0</v>
      </c>
      <c r="R136" s="181">
        <f>Q136*H136</f>
        <v>0</v>
      </c>
      <c r="S136" s="181">
        <v>0</v>
      </c>
      <c r="T136" s="182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83" t="s">
        <v>166</v>
      </c>
      <c r="AT136" s="183" t="s">
        <v>156</v>
      </c>
      <c r="AU136" s="183" t="s">
        <v>77</v>
      </c>
      <c r="AY136" s="19" t="s">
        <v>153</v>
      </c>
      <c r="BE136" s="184">
        <f>IF(N136="základní",J136,0)</f>
        <v>2188.8000000000002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9" t="s">
        <v>77</v>
      </c>
      <c r="BK136" s="184">
        <f>ROUND(I136*H136,2)</f>
        <v>2188.8000000000002</v>
      </c>
      <c r="BL136" s="19" t="s">
        <v>166</v>
      </c>
      <c r="BM136" s="183" t="s">
        <v>764</v>
      </c>
    </row>
    <row r="137" s="13" customFormat="1">
      <c r="A137" s="13"/>
      <c r="B137" s="185"/>
      <c r="C137" s="13"/>
      <c r="D137" s="186" t="s">
        <v>162</v>
      </c>
      <c r="E137" s="187" t="s">
        <v>1</v>
      </c>
      <c r="F137" s="188" t="s">
        <v>765</v>
      </c>
      <c r="G137" s="13"/>
      <c r="H137" s="189">
        <v>-44.649999999999999</v>
      </c>
      <c r="I137" s="13"/>
      <c r="J137" s="13"/>
      <c r="K137" s="13"/>
      <c r="L137" s="185"/>
      <c r="M137" s="190"/>
      <c r="N137" s="191"/>
      <c r="O137" s="191"/>
      <c r="P137" s="191"/>
      <c r="Q137" s="191"/>
      <c r="R137" s="191"/>
      <c r="S137" s="191"/>
      <c r="T137" s="19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7" t="s">
        <v>162</v>
      </c>
      <c r="AU137" s="187" t="s">
        <v>77</v>
      </c>
      <c r="AV137" s="13" t="s">
        <v>79</v>
      </c>
      <c r="AW137" s="13" t="s">
        <v>27</v>
      </c>
      <c r="AX137" s="13" t="s">
        <v>70</v>
      </c>
      <c r="AY137" s="187" t="s">
        <v>153</v>
      </c>
    </row>
    <row r="138" s="13" customFormat="1">
      <c r="A138" s="13"/>
      <c r="B138" s="185"/>
      <c r="C138" s="13"/>
      <c r="D138" s="186" t="s">
        <v>162</v>
      </c>
      <c r="E138" s="187" t="s">
        <v>1</v>
      </c>
      <c r="F138" s="188" t="s">
        <v>766</v>
      </c>
      <c r="G138" s="13"/>
      <c r="H138" s="189">
        <v>46.549999999999997</v>
      </c>
      <c r="I138" s="13"/>
      <c r="J138" s="13"/>
      <c r="K138" s="13"/>
      <c r="L138" s="185"/>
      <c r="M138" s="190"/>
      <c r="N138" s="191"/>
      <c r="O138" s="191"/>
      <c r="P138" s="191"/>
      <c r="Q138" s="191"/>
      <c r="R138" s="191"/>
      <c r="S138" s="191"/>
      <c r="T138" s="19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7" t="s">
        <v>162</v>
      </c>
      <c r="AU138" s="187" t="s">
        <v>77</v>
      </c>
      <c r="AV138" s="13" t="s">
        <v>79</v>
      </c>
      <c r="AW138" s="13" t="s">
        <v>27</v>
      </c>
      <c r="AX138" s="13" t="s">
        <v>70</v>
      </c>
      <c r="AY138" s="187" t="s">
        <v>153</v>
      </c>
    </row>
    <row r="139" s="14" customFormat="1">
      <c r="A139" s="14"/>
      <c r="B139" s="193"/>
      <c r="C139" s="14"/>
      <c r="D139" s="186" t="s">
        <v>162</v>
      </c>
      <c r="E139" s="194" t="s">
        <v>1</v>
      </c>
      <c r="F139" s="195" t="s">
        <v>165</v>
      </c>
      <c r="G139" s="14"/>
      <c r="H139" s="196">
        <v>1.8999999999999986</v>
      </c>
      <c r="I139" s="14"/>
      <c r="J139" s="14"/>
      <c r="K139" s="14"/>
      <c r="L139" s="193"/>
      <c r="M139" s="197"/>
      <c r="N139" s="198"/>
      <c r="O139" s="198"/>
      <c r="P139" s="198"/>
      <c r="Q139" s="198"/>
      <c r="R139" s="198"/>
      <c r="S139" s="198"/>
      <c r="T139" s="19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194" t="s">
        <v>162</v>
      </c>
      <c r="AU139" s="194" t="s">
        <v>77</v>
      </c>
      <c r="AV139" s="14" t="s">
        <v>166</v>
      </c>
      <c r="AW139" s="14" t="s">
        <v>27</v>
      </c>
      <c r="AX139" s="14" t="s">
        <v>77</v>
      </c>
      <c r="AY139" s="194" t="s">
        <v>153</v>
      </c>
    </row>
    <row r="140" s="2" customFormat="1" ht="16.5" customHeight="1">
      <c r="A140" s="32"/>
      <c r="B140" s="172"/>
      <c r="C140" s="173" t="s">
        <v>187</v>
      </c>
      <c r="D140" s="173" t="s">
        <v>156</v>
      </c>
      <c r="E140" s="174" t="s">
        <v>767</v>
      </c>
      <c r="F140" s="175" t="s">
        <v>768</v>
      </c>
      <c r="G140" s="176" t="s">
        <v>274</v>
      </c>
      <c r="H140" s="177">
        <v>1.8999999999999999</v>
      </c>
      <c r="I140" s="178">
        <v>160</v>
      </c>
      <c r="J140" s="178">
        <f>ROUND(I140*H140,2)</f>
        <v>304</v>
      </c>
      <c r="K140" s="175" t="s">
        <v>1</v>
      </c>
      <c r="L140" s="33"/>
      <c r="M140" s="179" t="s">
        <v>1</v>
      </c>
      <c r="N140" s="180" t="s">
        <v>35</v>
      </c>
      <c r="O140" s="181">
        <v>0</v>
      </c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83" t="s">
        <v>166</v>
      </c>
      <c r="AT140" s="183" t="s">
        <v>156</v>
      </c>
      <c r="AU140" s="183" t="s">
        <v>77</v>
      </c>
      <c r="AY140" s="19" t="s">
        <v>153</v>
      </c>
      <c r="BE140" s="184">
        <f>IF(N140="základní",J140,0)</f>
        <v>304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9" t="s">
        <v>77</v>
      </c>
      <c r="BK140" s="184">
        <f>ROUND(I140*H140,2)</f>
        <v>304</v>
      </c>
      <c r="BL140" s="19" t="s">
        <v>166</v>
      </c>
      <c r="BM140" s="183" t="s">
        <v>769</v>
      </c>
    </row>
    <row r="141" s="2" customFormat="1" ht="16.5" customHeight="1">
      <c r="A141" s="32"/>
      <c r="B141" s="172"/>
      <c r="C141" s="173" t="s">
        <v>241</v>
      </c>
      <c r="D141" s="173" t="s">
        <v>156</v>
      </c>
      <c r="E141" s="174" t="s">
        <v>770</v>
      </c>
      <c r="F141" s="175" t="s">
        <v>771</v>
      </c>
      <c r="G141" s="176" t="s">
        <v>274</v>
      </c>
      <c r="H141" s="177">
        <v>6.6500000000000004</v>
      </c>
      <c r="I141" s="178">
        <v>500</v>
      </c>
      <c r="J141" s="178">
        <f>ROUND(I141*H141,2)</f>
        <v>3325</v>
      </c>
      <c r="K141" s="175" t="s">
        <v>1</v>
      </c>
      <c r="L141" s="33"/>
      <c r="M141" s="179" t="s">
        <v>1</v>
      </c>
      <c r="N141" s="180" t="s">
        <v>35</v>
      </c>
      <c r="O141" s="181">
        <v>0</v>
      </c>
      <c r="P141" s="181">
        <f>O141*H141</f>
        <v>0</v>
      </c>
      <c r="Q141" s="181">
        <v>0</v>
      </c>
      <c r="R141" s="181">
        <f>Q141*H141</f>
        <v>0</v>
      </c>
      <c r="S141" s="181">
        <v>0</v>
      </c>
      <c r="T141" s="182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83" t="s">
        <v>166</v>
      </c>
      <c r="AT141" s="183" t="s">
        <v>156</v>
      </c>
      <c r="AU141" s="183" t="s">
        <v>77</v>
      </c>
      <c r="AY141" s="19" t="s">
        <v>153</v>
      </c>
      <c r="BE141" s="184">
        <f>IF(N141="základní",J141,0)</f>
        <v>3325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9" t="s">
        <v>77</v>
      </c>
      <c r="BK141" s="184">
        <f>ROUND(I141*H141,2)</f>
        <v>3325</v>
      </c>
      <c r="BL141" s="19" t="s">
        <v>166</v>
      </c>
      <c r="BM141" s="183" t="s">
        <v>772</v>
      </c>
    </row>
    <row r="142" s="13" customFormat="1">
      <c r="A142" s="13"/>
      <c r="B142" s="185"/>
      <c r="C142" s="13"/>
      <c r="D142" s="186" t="s">
        <v>162</v>
      </c>
      <c r="E142" s="187" t="s">
        <v>1</v>
      </c>
      <c r="F142" s="188" t="s">
        <v>773</v>
      </c>
      <c r="G142" s="13"/>
      <c r="H142" s="189">
        <v>6.6500000000000004</v>
      </c>
      <c r="I142" s="13"/>
      <c r="J142" s="13"/>
      <c r="K142" s="13"/>
      <c r="L142" s="185"/>
      <c r="M142" s="190"/>
      <c r="N142" s="191"/>
      <c r="O142" s="191"/>
      <c r="P142" s="191"/>
      <c r="Q142" s="191"/>
      <c r="R142" s="191"/>
      <c r="S142" s="191"/>
      <c r="T142" s="19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7" t="s">
        <v>162</v>
      </c>
      <c r="AU142" s="187" t="s">
        <v>77</v>
      </c>
      <c r="AV142" s="13" t="s">
        <v>79</v>
      </c>
      <c r="AW142" s="13" t="s">
        <v>27</v>
      </c>
      <c r="AX142" s="13" t="s">
        <v>77</v>
      </c>
      <c r="AY142" s="187" t="s">
        <v>153</v>
      </c>
    </row>
    <row r="143" s="2" customFormat="1" ht="16.5" customHeight="1">
      <c r="A143" s="32"/>
      <c r="B143" s="172"/>
      <c r="C143" s="173" t="s">
        <v>271</v>
      </c>
      <c r="D143" s="173" t="s">
        <v>156</v>
      </c>
      <c r="E143" s="174" t="s">
        <v>774</v>
      </c>
      <c r="F143" s="175" t="s">
        <v>775</v>
      </c>
      <c r="G143" s="176" t="s">
        <v>274</v>
      </c>
      <c r="H143" s="177">
        <v>6.6500000000000004</v>
      </c>
      <c r="I143" s="178">
        <v>500</v>
      </c>
      <c r="J143" s="178">
        <f>ROUND(I143*H143,2)</f>
        <v>3325</v>
      </c>
      <c r="K143" s="175" t="s">
        <v>1</v>
      </c>
      <c r="L143" s="33"/>
      <c r="M143" s="179" t="s">
        <v>1</v>
      </c>
      <c r="N143" s="180" t="s">
        <v>35</v>
      </c>
      <c r="O143" s="181">
        <v>0</v>
      </c>
      <c r="P143" s="181">
        <f>O143*H143</f>
        <v>0</v>
      </c>
      <c r="Q143" s="181">
        <v>0</v>
      </c>
      <c r="R143" s="181">
        <f>Q143*H143</f>
        <v>0</v>
      </c>
      <c r="S143" s="181">
        <v>0</v>
      </c>
      <c r="T143" s="182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83" t="s">
        <v>166</v>
      </c>
      <c r="AT143" s="183" t="s">
        <v>156</v>
      </c>
      <c r="AU143" s="183" t="s">
        <v>77</v>
      </c>
      <c r="AY143" s="19" t="s">
        <v>153</v>
      </c>
      <c r="BE143" s="184">
        <f>IF(N143="základní",J143,0)</f>
        <v>3325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9" t="s">
        <v>77</v>
      </c>
      <c r="BK143" s="184">
        <f>ROUND(I143*H143,2)</f>
        <v>3325</v>
      </c>
      <c r="BL143" s="19" t="s">
        <v>166</v>
      </c>
      <c r="BM143" s="183" t="s">
        <v>776</v>
      </c>
    </row>
    <row r="144" s="13" customFormat="1">
      <c r="A144" s="13"/>
      <c r="B144" s="185"/>
      <c r="C144" s="13"/>
      <c r="D144" s="186" t="s">
        <v>162</v>
      </c>
      <c r="E144" s="187" t="s">
        <v>1</v>
      </c>
      <c r="F144" s="188" t="s">
        <v>773</v>
      </c>
      <c r="G144" s="13"/>
      <c r="H144" s="189">
        <v>6.6500000000000004</v>
      </c>
      <c r="I144" s="13"/>
      <c r="J144" s="13"/>
      <c r="K144" s="13"/>
      <c r="L144" s="185"/>
      <c r="M144" s="190"/>
      <c r="N144" s="191"/>
      <c r="O144" s="191"/>
      <c r="P144" s="191"/>
      <c r="Q144" s="191"/>
      <c r="R144" s="191"/>
      <c r="S144" s="191"/>
      <c r="T144" s="19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7" t="s">
        <v>162</v>
      </c>
      <c r="AU144" s="187" t="s">
        <v>77</v>
      </c>
      <c r="AV144" s="13" t="s">
        <v>79</v>
      </c>
      <c r="AW144" s="13" t="s">
        <v>27</v>
      </c>
      <c r="AX144" s="13" t="s">
        <v>77</v>
      </c>
      <c r="AY144" s="187" t="s">
        <v>153</v>
      </c>
    </row>
    <row r="145" s="2" customFormat="1" ht="16.5" customHeight="1">
      <c r="A145" s="32"/>
      <c r="B145" s="172"/>
      <c r="C145" s="173" t="s">
        <v>276</v>
      </c>
      <c r="D145" s="173" t="s">
        <v>156</v>
      </c>
      <c r="E145" s="174" t="s">
        <v>777</v>
      </c>
      <c r="F145" s="175" t="s">
        <v>778</v>
      </c>
      <c r="G145" s="176" t="s">
        <v>274</v>
      </c>
      <c r="H145" s="177">
        <v>7.5999999999999996</v>
      </c>
      <c r="I145" s="178">
        <v>2000</v>
      </c>
      <c r="J145" s="178">
        <f>ROUND(I145*H145,2)</f>
        <v>15200</v>
      </c>
      <c r="K145" s="175" t="s">
        <v>1</v>
      </c>
      <c r="L145" s="33"/>
      <c r="M145" s="179" t="s">
        <v>1</v>
      </c>
      <c r="N145" s="180" t="s">
        <v>35</v>
      </c>
      <c r="O145" s="181">
        <v>0</v>
      </c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83" t="s">
        <v>166</v>
      </c>
      <c r="AT145" s="183" t="s">
        <v>156</v>
      </c>
      <c r="AU145" s="183" t="s">
        <v>77</v>
      </c>
      <c r="AY145" s="19" t="s">
        <v>153</v>
      </c>
      <c r="BE145" s="184">
        <f>IF(N145="základní",J145,0)</f>
        <v>15200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9" t="s">
        <v>77</v>
      </c>
      <c r="BK145" s="184">
        <f>ROUND(I145*H145,2)</f>
        <v>15200</v>
      </c>
      <c r="BL145" s="19" t="s">
        <v>166</v>
      </c>
      <c r="BM145" s="183" t="s">
        <v>779</v>
      </c>
    </row>
    <row r="146" s="13" customFormat="1">
      <c r="A146" s="13"/>
      <c r="B146" s="185"/>
      <c r="C146" s="13"/>
      <c r="D146" s="186" t="s">
        <v>162</v>
      </c>
      <c r="E146" s="187" t="s">
        <v>1</v>
      </c>
      <c r="F146" s="188" t="s">
        <v>780</v>
      </c>
      <c r="G146" s="13"/>
      <c r="H146" s="189">
        <v>7.5999999999999996</v>
      </c>
      <c r="I146" s="13"/>
      <c r="J146" s="13"/>
      <c r="K146" s="13"/>
      <c r="L146" s="185"/>
      <c r="M146" s="190"/>
      <c r="N146" s="191"/>
      <c r="O146" s="191"/>
      <c r="P146" s="191"/>
      <c r="Q146" s="191"/>
      <c r="R146" s="191"/>
      <c r="S146" s="191"/>
      <c r="T146" s="19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187" t="s">
        <v>162</v>
      </c>
      <c r="AU146" s="187" t="s">
        <v>77</v>
      </c>
      <c r="AV146" s="13" t="s">
        <v>79</v>
      </c>
      <c r="AW146" s="13" t="s">
        <v>27</v>
      </c>
      <c r="AX146" s="13" t="s">
        <v>77</v>
      </c>
      <c r="AY146" s="187" t="s">
        <v>153</v>
      </c>
    </row>
    <row r="147" s="2" customFormat="1" ht="16.5" customHeight="1">
      <c r="A147" s="32"/>
      <c r="B147" s="172"/>
      <c r="C147" s="173" t="s">
        <v>328</v>
      </c>
      <c r="D147" s="173" t="s">
        <v>156</v>
      </c>
      <c r="E147" s="174" t="s">
        <v>781</v>
      </c>
      <c r="F147" s="175" t="s">
        <v>782</v>
      </c>
      <c r="G147" s="176" t="s">
        <v>274</v>
      </c>
      <c r="H147" s="177">
        <v>1.8999999999999999</v>
      </c>
      <c r="I147" s="178">
        <v>1900</v>
      </c>
      <c r="J147" s="178">
        <f>ROUND(I147*H147,2)</f>
        <v>3610</v>
      </c>
      <c r="K147" s="175" t="s">
        <v>1</v>
      </c>
      <c r="L147" s="33"/>
      <c r="M147" s="179" t="s">
        <v>1</v>
      </c>
      <c r="N147" s="180" t="s">
        <v>35</v>
      </c>
      <c r="O147" s="181">
        <v>0</v>
      </c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83" t="s">
        <v>166</v>
      </c>
      <c r="AT147" s="183" t="s">
        <v>156</v>
      </c>
      <c r="AU147" s="183" t="s">
        <v>77</v>
      </c>
      <c r="AY147" s="19" t="s">
        <v>153</v>
      </c>
      <c r="BE147" s="184">
        <f>IF(N147="základní",J147,0)</f>
        <v>3610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9" t="s">
        <v>77</v>
      </c>
      <c r="BK147" s="184">
        <f>ROUND(I147*H147,2)</f>
        <v>3610</v>
      </c>
      <c r="BL147" s="19" t="s">
        <v>166</v>
      </c>
      <c r="BM147" s="183" t="s">
        <v>783</v>
      </c>
    </row>
    <row r="148" s="13" customFormat="1">
      <c r="A148" s="13"/>
      <c r="B148" s="185"/>
      <c r="C148" s="13"/>
      <c r="D148" s="186" t="s">
        <v>162</v>
      </c>
      <c r="E148" s="187" t="s">
        <v>1</v>
      </c>
      <c r="F148" s="188" t="s">
        <v>761</v>
      </c>
      <c r="G148" s="13"/>
      <c r="H148" s="189">
        <v>1.8999999999999999</v>
      </c>
      <c r="I148" s="13"/>
      <c r="J148" s="13"/>
      <c r="K148" s="13"/>
      <c r="L148" s="185"/>
      <c r="M148" s="190"/>
      <c r="N148" s="191"/>
      <c r="O148" s="191"/>
      <c r="P148" s="191"/>
      <c r="Q148" s="191"/>
      <c r="R148" s="191"/>
      <c r="S148" s="191"/>
      <c r="T148" s="19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7" t="s">
        <v>162</v>
      </c>
      <c r="AU148" s="187" t="s">
        <v>77</v>
      </c>
      <c r="AV148" s="13" t="s">
        <v>79</v>
      </c>
      <c r="AW148" s="13" t="s">
        <v>27</v>
      </c>
      <c r="AX148" s="13" t="s">
        <v>77</v>
      </c>
      <c r="AY148" s="187" t="s">
        <v>153</v>
      </c>
    </row>
    <row r="149" s="2" customFormat="1" ht="16.5" customHeight="1">
      <c r="A149" s="32"/>
      <c r="B149" s="172"/>
      <c r="C149" s="173" t="s">
        <v>333</v>
      </c>
      <c r="D149" s="173" t="s">
        <v>156</v>
      </c>
      <c r="E149" s="174" t="s">
        <v>784</v>
      </c>
      <c r="F149" s="175" t="s">
        <v>785</v>
      </c>
      <c r="G149" s="176" t="s">
        <v>274</v>
      </c>
      <c r="H149" s="177">
        <v>9.5</v>
      </c>
      <c r="I149" s="178">
        <v>2400</v>
      </c>
      <c r="J149" s="178">
        <f>ROUND(I149*H149,2)</f>
        <v>22800</v>
      </c>
      <c r="K149" s="175" t="s">
        <v>1</v>
      </c>
      <c r="L149" s="33"/>
      <c r="M149" s="179" t="s">
        <v>1</v>
      </c>
      <c r="N149" s="180" t="s">
        <v>35</v>
      </c>
      <c r="O149" s="181">
        <v>0</v>
      </c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83" t="s">
        <v>166</v>
      </c>
      <c r="AT149" s="183" t="s">
        <v>156</v>
      </c>
      <c r="AU149" s="183" t="s">
        <v>77</v>
      </c>
      <c r="AY149" s="19" t="s">
        <v>153</v>
      </c>
      <c r="BE149" s="184">
        <f>IF(N149="základní",J149,0)</f>
        <v>22800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9" t="s">
        <v>77</v>
      </c>
      <c r="BK149" s="184">
        <f>ROUND(I149*H149,2)</f>
        <v>22800</v>
      </c>
      <c r="BL149" s="19" t="s">
        <v>166</v>
      </c>
      <c r="BM149" s="183" t="s">
        <v>786</v>
      </c>
    </row>
    <row r="150" s="13" customFormat="1">
      <c r="A150" s="13"/>
      <c r="B150" s="185"/>
      <c r="C150" s="13"/>
      <c r="D150" s="186" t="s">
        <v>162</v>
      </c>
      <c r="E150" s="187" t="s">
        <v>1</v>
      </c>
      <c r="F150" s="188" t="s">
        <v>787</v>
      </c>
      <c r="G150" s="13"/>
      <c r="H150" s="189">
        <v>9.5</v>
      </c>
      <c r="I150" s="13"/>
      <c r="J150" s="13"/>
      <c r="K150" s="13"/>
      <c r="L150" s="185"/>
      <c r="M150" s="190"/>
      <c r="N150" s="191"/>
      <c r="O150" s="191"/>
      <c r="P150" s="191"/>
      <c r="Q150" s="191"/>
      <c r="R150" s="191"/>
      <c r="S150" s="191"/>
      <c r="T150" s="19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7" t="s">
        <v>162</v>
      </c>
      <c r="AU150" s="187" t="s">
        <v>77</v>
      </c>
      <c r="AV150" s="13" t="s">
        <v>79</v>
      </c>
      <c r="AW150" s="13" t="s">
        <v>27</v>
      </c>
      <c r="AX150" s="13" t="s">
        <v>77</v>
      </c>
      <c r="AY150" s="187" t="s">
        <v>153</v>
      </c>
    </row>
    <row r="151" s="2" customFormat="1" ht="16.5" customHeight="1">
      <c r="A151" s="32"/>
      <c r="B151" s="172"/>
      <c r="C151" s="173" t="s">
        <v>337</v>
      </c>
      <c r="D151" s="173" t="s">
        <v>156</v>
      </c>
      <c r="E151" s="174" t="s">
        <v>788</v>
      </c>
      <c r="F151" s="175" t="s">
        <v>789</v>
      </c>
      <c r="G151" s="176" t="s">
        <v>274</v>
      </c>
      <c r="H151" s="177">
        <v>7.5999999999999996</v>
      </c>
      <c r="I151" s="178">
        <v>2400</v>
      </c>
      <c r="J151" s="178">
        <f>ROUND(I151*H151,2)</f>
        <v>18240</v>
      </c>
      <c r="K151" s="175" t="s">
        <v>1</v>
      </c>
      <c r="L151" s="33"/>
      <c r="M151" s="179" t="s">
        <v>1</v>
      </c>
      <c r="N151" s="180" t="s">
        <v>35</v>
      </c>
      <c r="O151" s="181">
        <v>0</v>
      </c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83" t="s">
        <v>166</v>
      </c>
      <c r="AT151" s="183" t="s">
        <v>156</v>
      </c>
      <c r="AU151" s="183" t="s">
        <v>77</v>
      </c>
      <c r="AY151" s="19" t="s">
        <v>153</v>
      </c>
      <c r="BE151" s="184">
        <f>IF(N151="základní",J151,0)</f>
        <v>18240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9" t="s">
        <v>77</v>
      </c>
      <c r="BK151" s="184">
        <f>ROUND(I151*H151,2)</f>
        <v>18240</v>
      </c>
      <c r="BL151" s="19" t="s">
        <v>166</v>
      </c>
      <c r="BM151" s="183" t="s">
        <v>790</v>
      </c>
    </row>
    <row r="152" s="13" customFormat="1">
      <c r="A152" s="13"/>
      <c r="B152" s="185"/>
      <c r="C152" s="13"/>
      <c r="D152" s="186" t="s">
        <v>162</v>
      </c>
      <c r="E152" s="187" t="s">
        <v>1</v>
      </c>
      <c r="F152" s="188" t="s">
        <v>780</v>
      </c>
      <c r="G152" s="13"/>
      <c r="H152" s="189">
        <v>7.5999999999999996</v>
      </c>
      <c r="I152" s="13"/>
      <c r="J152" s="13"/>
      <c r="K152" s="13"/>
      <c r="L152" s="185"/>
      <c r="M152" s="190"/>
      <c r="N152" s="191"/>
      <c r="O152" s="191"/>
      <c r="P152" s="191"/>
      <c r="Q152" s="191"/>
      <c r="R152" s="191"/>
      <c r="S152" s="191"/>
      <c r="T152" s="19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187" t="s">
        <v>162</v>
      </c>
      <c r="AU152" s="187" t="s">
        <v>77</v>
      </c>
      <c r="AV152" s="13" t="s">
        <v>79</v>
      </c>
      <c r="AW152" s="13" t="s">
        <v>27</v>
      </c>
      <c r="AX152" s="13" t="s">
        <v>77</v>
      </c>
      <c r="AY152" s="187" t="s">
        <v>153</v>
      </c>
    </row>
    <row r="153" s="2" customFormat="1" ht="16.5" customHeight="1">
      <c r="A153" s="32"/>
      <c r="B153" s="172"/>
      <c r="C153" s="173" t="s">
        <v>343</v>
      </c>
      <c r="D153" s="173" t="s">
        <v>156</v>
      </c>
      <c r="E153" s="174" t="s">
        <v>791</v>
      </c>
      <c r="F153" s="175" t="s">
        <v>792</v>
      </c>
      <c r="G153" s="176" t="s">
        <v>274</v>
      </c>
      <c r="H153" s="177">
        <v>11.4</v>
      </c>
      <c r="I153" s="178">
        <v>2000</v>
      </c>
      <c r="J153" s="178">
        <f>ROUND(I153*H153,2)</f>
        <v>22800</v>
      </c>
      <c r="K153" s="175" t="s">
        <v>1</v>
      </c>
      <c r="L153" s="33"/>
      <c r="M153" s="179" t="s">
        <v>1</v>
      </c>
      <c r="N153" s="180" t="s">
        <v>35</v>
      </c>
      <c r="O153" s="181">
        <v>0</v>
      </c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83" t="s">
        <v>166</v>
      </c>
      <c r="AT153" s="183" t="s">
        <v>156</v>
      </c>
      <c r="AU153" s="183" t="s">
        <v>77</v>
      </c>
      <c r="AY153" s="19" t="s">
        <v>153</v>
      </c>
      <c r="BE153" s="184">
        <f>IF(N153="základní",J153,0)</f>
        <v>22800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9" t="s">
        <v>77</v>
      </c>
      <c r="BK153" s="184">
        <f>ROUND(I153*H153,2)</f>
        <v>22800</v>
      </c>
      <c r="BL153" s="19" t="s">
        <v>166</v>
      </c>
      <c r="BM153" s="183" t="s">
        <v>793</v>
      </c>
    </row>
    <row r="154" s="13" customFormat="1">
      <c r="A154" s="13"/>
      <c r="B154" s="185"/>
      <c r="C154" s="13"/>
      <c r="D154" s="186" t="s">
        <v>162</v>
      </c>
      <c r="E154" s="187" t="s">
        <v>1</v>
      </c>
      <c r="F154" s="188" t="s">
        <v>794</v>
      </c>
      <c r="G154" s="13"/>
      <c r="H154" s="189">
        <v>11.4</v>
      </c>
      <c r="I154" s="13"/>
      <c r="J154" s="13"/>
      <c r="K154" s="13"/>
      <c r="L154" s="185"/>
      <c r="M154" s="190"/>
      <c r="N154" s="191"/>
      <c r="O154" s="191"/>
      <c r="P154" s="191"/>
      <c r="Q154" s="191"/>
      <c r="R154" s="191"/>
      <c r="S154" s="191"/>
      <c r="T154" s="19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7" t="s">
        <v>162</v>
      </c>
      <c r="AU154" s="187" t="s">
        <v>77</v>
      </c>
      <c r="AV154" s="13" t="s">
        <v>79</v>
      </c>
      <c r="AW154" s="13" t="s">
        <v>27</v>
      </c>
      <c r="AX154" s="13" t="s">
        <v>77</v>
      </c>
      <c r="AY154" s="187" t="s">
        <v>153</v>
      </c>
    </row>
    <row r="155" s="2" customFormat="1" ht="16.5" customHeight="1">
      <c r="A155" s="32"/>
      <c r="B155" s="172"/>
      <c r="C155" s="173" t="s">
        <v>8</v>
      </c>
      <c r="D155" s="173" t="s">
        <v>156</v>
      </c>
      <c r="E155" s="174" t="s">
        <v>795</v>
      </c>
      <c r="F155" s="175" t="s">
        <v>796</v>
      </c>
      <c r="G155" s="176" t="s">
        <v>274</v>
      </c>
      <c r="H155" s="177">
        <v>3.7999999999999998</v>
      </c>
      <c r="I155" s="178">
        <v>2000</v>
      </c>
      <c r="J155" s="178">
        <f>ROUND(I155*H155,2)</f>
        <v>7600</v>
      </c>
      <c r="K155" s="175" t="s">
        <v>1</v>
      </c>
      <c r="L155" s="33"/>
      <c r="M155" s="179" t="s">
        <v>1</v>
      </c>
      <c r="N155" s="180" t="s">
        <v>35</v>
      </c>
      <c r="O155" s="181">
        <v>0</v>
      </c>
      <c r="P155" s="181">
        <f>O155*H155</f>
        <v>0</v>
      </c>
      <c r="Q155" s="181">
        <v>0</v>
      </c>
      <c r="R155" s="181">
        <f>Q155*H155</f>
        <v>0</v>
      </c>
      <c r="S155" s="181">
        <v>0</v>
      </c>
      <c r="T155" s="182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83" t="s">
        <v>166</v>
      </c>
      <c r="AT155" s="183" t="s">
        <v>156</v>
      </c>
      <c r="AU155" s="183" t="s">
        <v>77</v>
      </c>
      <c r="AY155" s="19" t="s">
        <v>153</v>
      </c>
      <c r="BE155" s="184">
        <f>IF(N155="základní",J155,0)</f>
        <v>7600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9" t="s">
        <v>77</v>
      </c>
      <c r="BK155" s="184">
        <f>ROUND(I155*H155,2)</f>
        <v>7600</v>
      </c>
      <c r="BL155" s="19" t="s">
        <v>166</v>
      </c>
      <c r="BM155" s="183" t="s">
        <v>797</v>
      </c>
    </row>
    <row r="156" s="13" customFormat="1">
      <c r="A156" s="13"/>
      <c r="B156" s="185"/>
      <c r="C156" s="13"/>
      <c r="D156" s="186" t="s">
        <v>162</v>
      </c>
      <c r="E156" s="187" t="s">
        <v>1</v>
      </c>
      <c r="F156" s="188" t="s">
        <v>798</v>
      </c>
      <c r="G156" s="13"/>
      <c r="H156" s="189">
        <v>3.7999999999999998</v>
      </c>
      <c r="I156" s="13"/>
      <c r="J156" s="13"/>
      <c r="K156" s="13"/>
      <c r="L156" s="185"/>
      <c r="M156" s="190"/>
      <c r="N156" s="191"/>
      <c r="O156" s="191"/>
      <c r="P156" s="191"/>
      <c r="Q156" s="191"/>
      <c r="R156" s="191"/>
      <c r="S156" s="191"/>
      <c r="T156" s="19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7" t="s">
        <v>162</v>
      </c>
      <c r="AU156" s="187" t="s">
        <v>77</v>
      </c>
      <c r="AV156" s="13" t="s">
        <v>79</v>
      </c>
      <c r="AW156" s="13" t="s">
        <v>27</v>
      </c>
      <c r="AX156" s="13" t="s">
        <v>77</v>
      </c>
      <c r="AY156" s="187" t="s">
        <v>153</v>
      </c>
    </row>
    <row r="157" s="2" customFormat="1" ht="16.5" customHeight="1">
      <c r="A157" s="32"/>
      <c r="B157" s="172"/>
      <c r="C157" s="173" t="s">
        <v>160</v>
      </c>
      <c r="D157" s="173" t="s">
        <v>156</v>
      </c>
      <c r="E157" s="174" t="s">
        <v>799</v>
      </c>
      <c r="F157" s="175" t="s">
        <v>800</v>
      </c>
      <c r="G157" s="176" t="s">
        <v>274</v>
      </c>
      <c r="H157" s="177">
        <v>3.7999999999999998</v>
      </c>
      <c r="I157" s="178">
        <v>1000</v>
      </c>
      <c r="J157" s="178">
        <f>ROUND(I157*H157,2)</f>
        <v>3800</v>
      </c>
      <c r="K157" s="175" t="s">
        <v>1</v>
      </c>
      <c r="L157" s="33"/>
      <c r="M157" s="179" t="s">
        <v>1</v>
      </c>
      <c r="N157" s="180" t="s">
        <v>35</v>
      </c>
      <c r="O157" s="181">
        <v>0</v>
      </c>
      <c r="P157" s="181">
        <f>O157*H157</f>
        <v>0</v>
      </c>
      <c r="Q157" s="181">
        <v>0</v>
      </c>
      <c r="R157" s="181">
        <f>Q157*H157</f>
        <v>0</v>
      </c>
      <c r="S157" s="181">
        <v>0</v>
      </c>
      <c r="T157" s="182">
        <f>S157*H157</f>
        <v>0</v>
      </c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R157" s="183" t="s">
        <v>166</v>
      </c>
      <c r="AT157" s="183" t="s">
        <v>156</v>
      </c>
      <c r="AU157" s="183" t="s">
        <v>77</v>
      </c>
      <c r="AY157" s="19" t="s">
        <v>153</v>
      </c>
      <c r="BE157" s="184">
        <f>IF(N157="základní",J157,0)</f>
        <v>3800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9" t="s">
        <v>77</v>
      </c>
      <c r="BK157" s="184">
        <f>ROUND(I157*H157,2)</f>
        <v>3800</v>
      </c>
      <c r="BL157" s="19" t="s">
        <v>166</v>
      </c>
      <c r="BM157" s="183" t="s">
        <v>801</v>
      </c>
    </row>
    <row r="158" s="13" customFormat="1">
      <c r="A158" s="13"/>
      <c r="B158" s="185"/>
      <c r="C158" s="13"/>
      <c r="D158" s="186" t="s">
        <v>162</v>
      </c>
      <c r="E158" s="187" t="s">
        <v>1</v>
      </c>
      <c r="F158" s="188" t="s">
        <v>798</v>
      </c>
      <c r="G158" s="13"/>
      <c r="H158" s="189">
        <v>3.7999999999999998</v>
      </c>
      <c r="I158" s="13"/>
      <c r="J158" s="13"/>
      <c r="K158" s="13"/>
      <c r="L158" s="185"/>
      <c r="M158" s="190"/>
      <c r="N158" s="191"/>
      <c r="O158" s="191"/>
      <c r="P158" s="191"/>
      <c r="Q158" s="191"/>
      <c r="R158" s="191"/>
      <c r="S158" s="191"/>
      <c r="T158" s="19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7" t="s">
        <v>162</v>
      </c>
      <c r="AU158" s="187" t="s">
        <v>77</v>
      </c>
      <c r="AV158" s="13" t="s">
        <v>79</v>
      </c>
      <c r="AW158" s="13" t="s">
        <v>27</v>
      </c>
      <c r="AX158" s="13" t="s">
        <v>77</v>
      </c>
      <c r="AY158" s="187" t="s">
        <v>153</v>
      </c>
    </row>
    <row r="159" s="2" customFormat="1" ht="16.5" customHeight="1">
      <c r="A159" s="32"/>
      <c r="B159" s="172"/>
      <c r="C159" s="173" t="s">
        <v>359</v>
      </c>
      <c r="D159" s="173" t="s">
        <v>156</v>
      </c>
      <c r="E159" s="174" t="s">
        <v>802</v>
      </c>
      <c r="F159" s="175" t="s">
        <v>803</v>
      </c>
      <c r="G159" s="176" t="s">
        <v>274</v>
      </c>
      <c r="H159" s="177">
        <v>1.8999999999999999</v>
      </c>
      <c r="I159" s="178">
        <v>650</v>
      </c>
      <c r="J159" s="178">
        <f>ROUND(I159*H159,2)</f>
        <v>1235</v>
      </c>
      <c r="K159" s="175" t="s">
        <v>1</v>
      </c>
      <c r="L159" s="33"/>
      <c r="M159" s="179" t="s">
        <v>1</v>
      </c>
      <c r="N159" s="180" t="s">
        <v>35</v>
      </c>
      <c r="O159" s="181">
        <v>0</v>
      </c>
      <c r="P159" s="181">
        <f>O159*H159</f>
        <v>0</v>
      </c>
      <c r="Q159" s="181">
        <v>0</v>
      </c>
      <c r="R159" s="181">
        <f>Q159*H159</f>
        <v>0</v>
      </c>
      <c r="S159" s="181">
        <v>0</v>
      </c>
      <c r="T159" s="182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83" t="s">
        <v>166</v>
      </c>
      <c r="AT159" s="183" t="s">
        <v>156</v>
      </c>
      <c r="AU159" s="183" t="s">
        <v>77</v>
      </c>
      <c r="AY159" s="19" t="s">
        <v>153</v>
      </c>
      <c r="BE159" s="184">
        <f>IF(N159="základní",J159,0)</f>
        <v>1235</v>
      </c>
      <c r="BF159" s="184">
        <f>IF(N159="snížená",J159,0)</f>
        <v>0</v>
      </c>
      <c r="BG159" s="184">
        <f>IF(N159="zákl. přenesená",J159,0)</f>
        <v>0</v>
      </c>
      <c r="BH159" s="184">
        <f>IF(N159="sníž. přenesená",J159,0)</f>
        <v>0</v>
      </c>
      <c r="BI159" s="184">
        <f>IF(N159="nulová",J159,0)</f>
        <v>0</v>
      </c>
      <c r="BJ159" s="19" t="s">
        <v>77</v>
      </c>
      <c r="BK159" s="184">
        <f>ROUND(I159*H159,2)</f>
        <v>1235</v>
      </c>
      <c r="BL159" s="19" t="s">
        <v>166</v>
      </c>
      <c r="BM159" s="183" t="s">
        <v>804</v>
      </c>
    </row>
    <row r="160" s="13" customFormat="1">
      <c r="A160" s="13"/>
      <c r="B160" s="185"/>
      <c r="C160" s="13"/>
      <c r="D160" s="186" t="s">
        <v>162</v>
      </c>
      <c r="E160" s="187" t="s">
        <v>1</v>
      </c>
      <c r="F160" s="188" t="s">
        <v>761</v>
      </c>
      <c r="G160" s="13"/>
      <c r="H160" s="189">
        <v>1.8999999999999999</v>
      </c>
      <c r="I160" s="13"/>
      <c r="J160" s="13"/>
      <c r="K160" s="13"/>
      <c r="L160" s="185"/>
      <c r="M160" s="190"/>
      <c r="N160" s="191"/>
      <c r="O160" s="191"/>
      <c r="P160" s="191"/>
      <c r="Q160" s="191"/>
      <c r="R160" s="191"/>
      <c r="S160" s="191"/>
      <c r="T160" s="19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187" t="s">
        <v>162</v>
      </c>
      <c r="AU160" s="187" t="s">
        <v>77</v>
      </c>
      <c r="AV160" s="13" t="s">
        <v>79</v>
      </c>
      <c r="AW160" s="13" t="s">
        <v>27</v>
      </c>
      <c r="AX160" s="13" t="s">
        <v>77</v>
      </c>
      <c r="AY160" s="187" t="s">
        <v>153</v>
      </c>
    </row>
    <row r="161" s="2" customFormat="1" ht="16.5" customHeight="1">
      <c r="A161" s="32"/>
      <c r="B161" s="172"/>
      <c r="C161" s="173" t="s">
        <v>364</v>
      </c>
      <c r="D161" s="173" t="s">
        <v>156</v>
      </c>
      <c r="E161" s="174" t="s">
        <v>805</v>
      </c>
      <c r="F161" s="175" t="s">
        <v>806</v>
      </c>
      <c r="G161" s="176" t="s">
        <v>274</v>
      </c>
      <c r="H161" s="177">
        <v>11.4</v>
      </c>
      <c r="I161" s="178">
        <v>4000</v>
      </c>
      <c r="J161" s="178">
        <f>ROUND(I161*H161,2)</f>
        <v>45600</v>
      </c>
      <c r="K161" s="175" t="s">
        <v>1</v>
      </c>
      <c r="L161" s="33"/>
      <c r="M161" s="179" t="s">
        <v>1</v>
      </c>
      <c r="N161" s="180" t="s">
        <v>35</v>
      </c>
      <c r="O161" s="181">
        <v>0</v>
      </c>
      <c r="P161" s="181">
        <f>O161*H161</f>
        <v>0</v>
      </c>
      <c r="Q161" s="181">
        <v>0</v>
      </c>
      <c r="R161" s="181">
        <f>Q161*H161</f>
        <v>0</v>
      </c>
      <c r="S161" s="181">
        <v>0</v>
      </c>
      <c r="T161" s="182">
        <f>S161*H161</f>
        <v>0</v>
      </c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R161" s="183" t="s">
        <v>166</v>
      </c>
      <c r="AT161" s="183" t="s">
        <v>156</v>
      </c>
      <c r="AU161" s="183" t="s">
        <v>77</v>
      </c>
      <c r="AY161" s="19" t="s">
        <v>153</v>
      </c>
      <c r="BE161" s="184">
        <f>IF(N161="základní",J161,0)</f>
        <v>45600</v>
      </c>
      <c r="BF161" s="184">
        <f>IF(N161="snížená",J161,0)</f>
        <v>0</v>
      </c>
      <c r="BG161" s="184">
        <f>IF(N161="zákl. přenesená",J161,0)</f>
        <v>0</v>
      </c>
      <c r="BH161" s="184">
        <f>IF(N161="sníž. přenesená",J161,0)</f>
        <v>0</v>
      </c>
      <c r="BI161" s="184">
        <f>IF(N161="nulová",J161,0)</f>
        <v>0</v>
      </c>
      <c r="BJ161" s="19" t="s">
        <v>77</v>
      </c>
      <c r="BK161" s="184">
        <f>ROUND(I161*H161,2)</f>
        <v>45600</v>
      </c>
      <c r="BL161" s="19" t="s">
        <v>166</v>
      </c>
      <c r="BM161" s="183" t="s">
        <v>807</v>
      </c>
    </row>
    <row r="162" s="13" customFormat="1">
      <c r="A162" s="13"/>
      <c r="B162" s="185"/>
      <c r="C162" s="13"/>
      <c r="D162" s="186" t="s">
        <v>162</v>
      </c>
      <c r="E162" s="187" t="s">
        <v>1</v>
      </c>
      <c r="F162" s="188" t="s">
        <v>808</v>
      </c>
      <c r="G162" s="13"/>
      <c r="H162" s="189">
        <v>11.4</v>
      </c>
      <c r="I162" s="13"/>
      <c r="J162" s="13"/>
      <c r="K162" s="13"/>
      <c r="L162" s="185"/>
      <c r="M162" s="190"/>
      <c r="N162" s="191"/>
      <c r="O162" s="191"/>
      <c r="P162" s="191"/>
      <c r="Q162" s="191"/>
      <c r="R162" s="191"/>
      <c r="S162" s="191"/>
      <c r="T162" s="19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187" t="s">
        <v>162</v>
      </c>
      <c r="AU162" s="187" t="s">
        <v>77</v>
      </c>
      <c r="AV162" s="13" t="s">
        <v>79</v>
      </c>
      <c r="AW162" s="13" t="s">
        <v>27</v>
      </c>
      <c r="AX162" s="13" t="s">
        <v>77</v>
      </c>
      <c r="AY162" s="187" t="s">
        <v>153</v>
      </c>
    </row>
    <row r="163" s="2" customFormat="1" ht="16.5" customHeight="1">
      <c r="A163" s="32"/>
      <c r="B163" s="172"/>
      <c r="C163" s="173" t="s">
        <v>534</v>
      </c>
      <c r="D163" s="173" t="s">
        <v>156</v>
      </c>
      <c r="E163" s="174" t="s">
        <v>809</v>
      </c>
      <c r="F163" s="175" t="s">
        <v>810</v>
      </c>
      <c r="G163" s="176" t="s">
        <v>274</v>
      </c>
      <c r="H163" s="177">
        <v>0.94999999999999996</v>
      </c>
      <c r="I163" s="178">
        <v>5500</v>
      </c>
      <c r="J163" s="178">
        <f>ROUND(I163*H163,2)</f>
        <v>5225</v>
      </c>
      <c r="K163" s="175" t="s">
        <v>1</v>
      </c>
      <c r="L163" s="33"/>
      <c r="M163" s="179" t="s">
        <v>1</v>
      </c>
      <c r="N163" s="180" t="s">
        <v>35</v>
      </c>
      <c r="O163" s="181">
        <v>0</v>
      </c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83" t="s">
        <v>166</v>
      </c>
      <c r="AT163" s="183" t="s">
        <v>156</v>
      </c>
      <c r="AU163" s="183" t="s">
        <v>77</v>
      </c>
      <c r="AY163" s="19" t="s">
        <v>153</v>
      </c>
      <c r="BE163" s="184">
        <f>IF(N163="základní",J163,0)</f>
        <v>5225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9" t="s">
        <v>77</v>
      </c>
      <c r="BK163" s="184">
        <f>ROUND(I163*H163,2)</f>
        <v>5225</v>
      </c>
      <c r="BL163" s="19" t="s">
        <v>166</v>
      </c>
      <c r="BM163" s="183" t="s">
        <v>811</v>
      </c>
    </row>
    <row r="164" s="13" customFormat="1">
      <c r="A164" s="13"/>
      <c r="B164" s="185"/>
      <c r="C164" s="13"/>
      <c r="D164" s="186" t="s">
        <v>162</v>
      </c>
      <c r="E164" s="187" t="s">
        <v>1</v>
      </c>
      <c r="F164" s="188" t="s">
        <v>812</v>
      </c>
      <c r="G164" s="13"/>
      <c r="H164" s="189">
        <v>0.94999999999999996</v>
      </c>
      <c r="I164" s="13"/>
      <c r="J164" s="13"/>
      <c r="K164" s="13"/>
      <c r="L164" s="185"/>
      <c r="M164" s="190"/>
      <c r="N164" s="191"/>
      <c r="O164" s="191"/>
      <c r="P164" s="191"/>
      <c r="Q164" s="191"/>
      <c r="R164" s="191"/>
      <c r="S164" s="191"/>
      <c r="T164" s="19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187" t="s">
        <v>162</v>
      </c>
      <c r="AU164" s="187" t="s">
        <v>77</v>
      </c>
      <c r="AV164" s="13" t="s">
        <v>79</v>
      </c>
      <c r="AW164" s="13" t="s">
        <v>27</v>
      </c>
      <c r="AX164" s="13" t="s">
        <v>77</v>
      </c>
      <c r="AY164" s="187" t="s">
        <v>153</v>
      </c>
    </row>
    <row r="165" s="2" customFormat="1" ht="16.5" customHeight="1">
      <c r="A165" s="32"/>
      <c r="B165" s="172"/>
      <c r="C165" s="173" t="s">
        <v>538</v>
      </c>
      <c r="D165" s="173" t="s">
        <v>156</v>
      </c>
      <c r="E165" s="174" t="s">
        <v>813</v>
      </c>
      <c r="F165" s="175" t="s">
        <v>814</v>
      </c>
      <c r="G165" s="176" t="s">
        <v>274</v>
      </c>
      <c r="H165" s="177">
        <v>0.94999999999999996</v>
      </c>
      <c r="I165" s="178">
        <v>2000</v>
      </c>
      <c r="J165" s="178">
        <f>ROUND(I165*H165,2)</f>
        <v>1900</v>
      </c>
      <c r="K165" s="175" t="s">
        <v>1</v>
      </c>
      <c r="L165" s="33"/>
      <c r="M165" s="179" t="s">
        <v>1</v>
      </c>
      <c r="N165" s="180" t="s">
        <v>35</v>
      </c>
      <c r="O165" s="181">
        <v>0</v>
      </c>
      <c r="P165" s="181">
        <f>O165*H165</f>
        <v>0</v>
      </c>
      <c r="Q165" s="181">
        <v>0</v>
      </c>
      <c r="R165" s="181">
        <f>Q165*H165</f>
        <v>0</v>
      </c>
      <c r="S165" s="181">
        <v>0</v>
      </c>
      <c r="T165" s="182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83" t="s">
        <v>166</v>
      </c>
      <c r="AT165" s="183" t="s">
        <v>156</v>
      </c>
      <c r="AU165" s="183" t="s">
        <v>77</v>
      </c>
      <c r="AY165" s="19" t="s">
        <v>153</v>
      </c>
      <c r="BE165" s="184">
        <f>IF(N165="základní",J165,0)</f>
        <v>1900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9" t="s">
        <v>77</v>
      </c>
      <c r="BK165" s="184">
        <f>ROUND(I165*H165,2)</f>
        <v>1900</v>
      </c>
      <c r="BL165" s="19" t="s">
        <v>166</v>
      </c>
      <c r="BM165" s="183" t="s">
        <v>815</v>
      </c>
    </row>
    <row r="166" s="13" customFormat="1">
      <c r="A166" s="13"/>
      <c r="B166" s="185"/>
      <c r="C166" s="13"/>
      <c r="D166" s="186" t="s">
        <v>162</v>
      </c>
      <c r="E166" s="187" t="s">
        <v>1</v>
      </c>
      <c r="F166" s="188" t="s">
        <v>812</v>
      </c>
      <c r="G166" s="13"/>
      <c r="H166" s="189">
        <v>0.94999999999999996</v>
      </c>
      <c r="I166" s="13"/>
      <c r="J166" s="13"/>
      <c r="K166" s="13"/>
      <c r="L166" s="185"/>
      <c r="M166" s="190"/>
      <c r="N166" s="191"/>
      <c r="O166" s="191"/>
      <c r="P166" s="191"/>
      <c r="Q166" s="191"/>
      <c r="R166" s="191"/>
      <c r="S166" s="191"/>
      <c r="T166" s="19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7" t="s">
        <v>162</v>
      </c>
      <c r="AU166" s="187" t="s">
        <v>77</v>
      </c>
      <c r="AV166" s="13" t="s">
        <v>79</v>
      </c>
      <c r="AW166" s="13" t="s">
        <v>27</v>
      </c>
      <c r="AX166" s="13" t="s">
        <v>77</v>
      </c>
      <c r="AY166" s="187" t="s">
        <v>153</v>
      </c>
    </row>
    <row r="167" s="12" customFormat="1" ht="25.92" customHeight="1">
      <c r="A167" s="12"/>
      <c r="B167" s="160"/>
      <c r="C167" s="12"/>
      <c r="D167" s="161" t="s">
        <v>69</v>
      </c>
      <c r="E167" s="162" t="s">
        <v>718</v>
      </c>
      <c r="F167" s="162" t="s">
        <v>719</v>
      </c>
      <c r="G167" s="12"/>
      <c r="H167" s="12"/>
      <c r="I167" s="12"/>
      <c r="J167" s="163">
        <f>BK167</f>
        <v>23235.099999999999</v>
      </c>
      <c r="K167" s="12"/>
      <c r="L167" s="160"/>
      <c r="M167" s="164"/>
      <c r="N167" s="165"/>
      <c r="O167" s="165"/>
      <c r="P167" s="166">
        <f>SUM(P168:P183)</f>
        <v>0</v>
      </c>
      <c r="Q167" s="165"/>
      <c r="R167" s="166">
        <f>SUM(R168:R183)</f>
        <v>0</v>
      </c>
      <c r="S167" s="165"/>
      <c r="T167" s="167">
        <f>SUM(T168:T183)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61" t="s">
        <v>77</v>
      </c>
      <c r="AT167" s="168" t="s">
        <v>69</v>
      </c>
      <c r="AU167" s="168" t="s">
        <v>70</v>
      </c>
      <c r="AY167" s="161" t="s">
        <v>153</v>
      </c>
      <c r="BK167" s="169">
        <f>SUM(BK168:BK183)</f>
        <v>23235.099999999999</v>
      </c>
    </row>
    <row r="168" s="2" customFormat="1" ht="16.5" customHeight="1">
      <c r="A168" s="32"/>
      <c r="B168" s="172"/>
      <c r="C168" s="173" t="s">
        <v>7</v>
      </c>
      <c r="D168" s="173" t="s">
        <v>156</v>
      </c>
      <c r="E168" s="174" t="s">
        <v>816</v>
      </c>
      <c r="F168" s="175" t="s">
        <v>742</v>
      </c>
      <c r="G168" s="176" t="s">
        <v>274</v>
      </c>
      <c r="H168" s="177">
        <v>34.200000000000003</v>
      </c>
      <c r="I168" s="178">
        <v>80</v>
      </c>
      <c r="J168" s="178">
        <f>ROUND(I168*H168,2)</f>
        <v>2736</v>
      </c>
      <c r="K168" s="175" t="s">
        <v>1</v>
      </c>
      <c r="L168" s="33"/>
      <c r="M168" s="179" t="s">
        <v>1</v>
      </c>
      <c r="N168" s="180" t="s">
        <v>35</v>
      </c>
      <c r="O168" s="181">
        <v>0</v>
      </c>
      <c r="P168" s="181">
        <f>O168*H168</f>
        <v>0</v>
      </c>
      <c r="Q168" s="181">
        <v>0</v>
      </c>
      <c r="R168" s="181">
        <f>Q168*H168</f>
        <v>0</v>
      </c>
      <c r="S168" s="181">
        <v>0</v>
      </c>
      <c r="T168" s="182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83" t="s">
        <v>166</v>
      </c>
      <c r="AT168" s="183" t="s">
        <v>156</v>
      </c>
      <c r="AU168" s="183" t="s">
        <v>77</v>
      </c>
      <c r="AY168" s="19" t="s">
        <v>153</v>
      </c>
      <c r="BE168" s="184">
        <f>IF(N168="základní",J168,0)</f>
        <v>2736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9" t="s">
        <v>77</v>
      </c>
      <c r="BK168" s="184">
        <f>ROUND(I168*H168,2)</f>
        <v>2736</v>
      </c>
      <c r="BL168" s="19" t="s">
        <v>166</v>
      </c>
      <c r="BM168" s="183" t="s">
        <v>817</v>
      </c>
    </row>
    <row r="169" s="13" customFormat="1">
      <c r="A169" s="13"/>
      <c r="B169" s="185"/>
      <c r="C169" s="13"/>
      <c r="D169" s="186" t="s">
        <v>162</v>
      </c>
      <c r="E169" s="187" t="s">
        <v>1</v>
      </c>
      <c r="F169" s="188" t="s">
        <v>744</v>
      </c>
      <c r="G169" s="13"/>
      <c r="H169" s="189">
        <v>34.200000000000003</v>
      </c>
      <c r="I169" s="13"/>
      <c r="J169" s="13"/>
      <c r="K169" s="13"/>
      <c r="L169" s="185"/>
      <c r="M169" s="190"/>
      <c r="N169" s="191"/>
      <c r="O169" s="191"/>
      <c r="P169" s="191"/>
      <c r="Q169" s="191"/>
      <c r="R169" s="191"/>
      <c r="S169" s="191"/>
      <c r="T169" s="19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187" t="s">
        <v>162</v>
      </c>
      <c r="AU169" s="187" t="s">
        <v>77</v>
      </c>
      <c r="AV169" s="13" t="s">
        <v>79</v>
      </c>
      <c r="AW169" s="13" t="s">
        <v>27</v>
      </c>
      <c r="AX169" s="13" t="s">
        <v>77</v>
      </c>
      <c r="AY169" s="187" t="s">
        <v>153</v>
      </c>
    </row>
    <row r="170" s="2" customFormat="1" ht="16.5" customHeight="1">
      <c r="A170" s="32"/>
      <c r="B170" s="172"/>
      <c r="C170" s="173" t="s">
        <v>547</v>
      </c>
      <c r="D170" s="173" t="s">
        <v>156</v>
      </c>
      <c r="E170" s="174" t="s">
        <v>818</v>
      </c>
      <c r="F170" s="175" t="s">
        <v>819</v>
      </c>
      <c r="G170" s="176" t="s">
        <v>274</v>
      </c>
      <c r="H170" s="177">
        <v>5.7000000000000002</v>
      </c>
      <c r="I170" s="178">
        <v>28</v>
      </c>
      <c r="J170" s="178">
        <f>ROUND(I170*H170,2)</f>
        <v>159.59999999999999</v>
      </c>
      <c r="K170" s="175" t="s">
        <v>1</v>
      </c>
      <c r="L170" s="33"/>
      <c r="M170" s="179" t="s">
        <v>1</v>
      </c>
      <c r="N170" s="180" t="s">
        <v>35</v>
      </c>
      <c r="O170" s="181">
        <v>0</v>
      </c>
      <c r="P170" s="181">
        <f>O170*H170</f>
        <v>0</v>
      </c>
      <c r="Q170" s="181">
        <v>0</v>
      </c>
      <c r="R170" s="181">
        <f>Q170*H170</f>
        <v>0</v>
      </c>
      <c r="S170" s="181">
        <v>0</v>
      </c>
      <c r="T170" s="182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83" t="s">
        <v>166</v>
      </c>
      <c r="AT170" s="183" t="s">
        <v>156</v>
      </c>
      <c r="AU170" s="183" t="s">
        <v>77</v>
      </c>
      <c r="AY170" s="19" t="s">
        <v>153</v>
      </c>
      <c r="BE170" s="184">
        <f>IF(N170="základní",J170,0)</f>
        <v>159.59999999999999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9" t="s">
        <v>77</v>
      </c>
      <c r="BK170" s="184">
        <f>ROUND(I170*H170,2)</f>
        <v>159.59999999999999</v>
      </c>
      <c r="BL170" s="19" t="s">
        <v>166</v>
      </c>
      <c r="BM170" s="183" t="s">
        <v>820</v>
      </c>
    </row>
    <row r="171" s="13" customFormat="1">
      <c r="A171" s="13"/>
      <c r="B171" s="185"/>
      <c r="C171" s="13"/>
      <c r="D171" s="186" t="s">
        <v>162</v>
      </c>
      <c r="E171" s="187" t="s">
        <v>1</v>
      </c>
      <c r="F171" s="188" t="s">
        <v>748</v>
      </c>
      <c r="G171" s="13"/>
      <c r="H171" s="189">
        <v>-0.94999999999999996</v>
      </c>
      <c r="I171" s="13"/>
      <c r="J171" s="13"/>
      <c r="K171" s="13"/>
      <c r="L171" s="185"/>
      <c r="M171" s="190"/>
      <c r="N171" s="191"/>
      <c r="O171" s="191"/>
      <c r="P171" s="191"/>
      <c r="Q171" s="191"/>
      <c r="R171" s="191"/>
      <c r="S171" s="191"/>
      <c r="T171" s="19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7" t="s">
        <v>162</v>
      </c>
      <c r="AU171" s="187" t="s">
        <v>77</v>
      </c>
      <c r="AV171" s="13" t="s">
        <v>79</v>
      </c>
      <c r="AW171" s="13" t="s">
        <v>27</v>
      </c>
      <c r="AX171" s="13" t="s">
        <v>70</v>
      </c>
      <c r="AY171" s="187" t="s">
        <v>153</v>
      </c>
    </row>
    <row r="172" s="13" customFormat="1">
      <c r="A172" s="13"/>
      <c r="B172" s="185"/>
      <c r="C172" s="13"/>
      <c r="D172" s="186" t="s">
        <v>162</v>
      </c>
      <c r="E172" s="187" t="s">
        <v>1</v>
      </c>
      <c r="F172" s="188" t="s">
        <v>749</v>
      </c>
      <c r="G172" s="13"/>
      <c r="H172" s="189">
        <v>6.6500000000000004</v>
      </c>
      <c r="I172" s="13"/>
      <c r="J172" s="13"/>
      <c r="K172" s="13"/>
      <c r="L172" s="185"/>
      <c r="M172" s="190"/>
      <c r="N172" s="191"/>
      <c r="O172" s="191"/>
      <c r="P172" s="191"/>
      <c r="Q172" s="191"/>
      <c r="R172" s="191"/>
      <c r="S172" s="191"/>
      <c r="T172" s="19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7" t="s">
        <v>162</v>
      </c>
      <c r="AU172" s="187" t="s">
        <v>77</v>
      </c>
      <c r="AV172" s="13" t="s">
        <v>79</v>
      </c>
      <c r="AW172" s="13" t="s">
        <v>27</v>
      </c>
      <c r="AX172" s="13" t="s">
        <v>70</v>
      </c>
      <c r="AY172" s="187" t="s">
        <v>153</v>
      </c>
    </row>
    <row r="173" s="14" customFormat="1">
      <c r="A173" s="14"/>
      <c r="B173" s="193"/>
      <c r="C173" s="14"/>
      <c r="D173" s="186" t="s">
        <v>162</v>
      </c>
      <c r="E173" s="194" t="s">
        <v>1</v>
      </c>
      <c r="F173" s="195" t="s">
        <v>165</v>
      </c>
      <c r="G173" s="14"/>
      <c r="H173" s="196">
        <v>5.7000000000000002</v>
      </c>
      <c r="I173" s="14"/>
      <c r="J173" s="14"/>
      <c r="K173" s="14"/>
      <c r="L173" s="193"/>
      <c r="M173" s="197"/>
      <c r="N173" s="198"/>
      <c r="O173" s="198"/>
      <c r="P173" s="198"/>
      <c r="Q173" s="198"/>
      <c r="R173" s="198"/>
      <c r="S173" s="198"/>
      <c r="T173" s="19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94" t="s">
        <v>162</v>
      </c>
      <c r="AU173" s="194" t="s">
        <v>77</v>
      </c>
      <c r="AV173" s="14" t="s">
        <v>166</v>
      </c>
      <c r="AW173" s="14" t="s">
        <v>27</v>
      </c>
      <c r="AX173" s="14" t="s">
        <v>77</v>
      </c>
      <c r="AY173" s="194" t="s">
        <v>153</v>
      </c>
    </row>
    <row r="174" s="2" customFormat="1" ht="16.5" customHeight="1">
      <c r="A174" s="32"/>
      <c r="B174" s="172"/>
      <c r="C174" s="173" t="s">
        <v>551</v>
      </c>
      <c r="D174" s="173" t="s">
        <v>156</v>
      </c>
      <c r="E174" s="174" t="s">
        <v>821</v>
      </c>
      <c r="F174" s="175" t="s">
        <v>751</v>
      </c>
      <c r="G174" s="176" t="s">
        <v>274</v>
      </c>
      <c r="H174" s="177">
        <v>87.400000000000006</v>
      </c>
      <c r="I174" s="178">
        <v>80</v>
      </c>
      <c r="J174" s="178">
        <f>ROUND(I174*H174,2)</f>
        <v>6992</v>
      </c>
      <c r="K174" s="175" t="s">
        <v>1</v>
      </c>
      <c r="L174" s="33"/>
      <c r="M174" s="179" t="s">
        <v>1</v>
      </c>
      <c r="N174" s="180" t="s">
        <v>35</v>
      </c>
      <c r="O174" s="181">
        <v>0</v>
      </c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83" t="s">
        <v>166</v>
      </c>
      <c r="AT174" s="183" t="s">
        <v>156</v>
      </c>
      <c r="AU174" s="183" t="s">
        <v>77</v>
      </c>
      <c r="AY174" s="19" t="s">
        <v>153</v>
      </c>
      <c r="BE174" s="184">
        <f>IF(N174="základní",J174,0)</f>
        <v>6992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9" t="s">
        <v>77</v>
      </c>
      <c r="BK174" s="184">
        <f>ROUND(I174*H174,2)</f>
        <v>6992</v>
      </c>
      <c r="BL174" s="19" t="s">
        <v>166</v>
      </c>
      <c r="BM174" s="183" t="s">
        <v>822</v>
      </c>
    </row>
    <row r="175" s="13" customFormat="1">
      <c r="A175" s="13"/>
      <c r="B175" s="185"/>
      <c r="C175" s="13"/>
      <c r="D175" s="186" t="s">
        <v>162</v>
      </c>
      <c r="E175" s="187" t="s">
        <v>1</v>
      </c>
      <c r="F175" s="188" t="s">
        <v>753</v>
      </c>
      <c r="G175" s="13"/>
      <c r="H175" s="189">
        <v>87.400000000000006</v>
      </c>
      <c r="I175" s="13"/>
      <c r="J175" s="13"/>
      <c r="K175" s="13"/>
      <c r="L175" s="185"/>
      <c r="M175" s="190"/>
      <c r="N175" s="191"/>
      <c r="O175" s="191"/>
      <c r="P175" s="191"/>
      <c r="Q175" s="191"/>
      <c r="R175" s="191"/>
      <c r="S175" s="191"/>
      <c r="T175" s="19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7" t="s">
        <v>162</v>
      </c>
      <c r="AU175" s="187" t="s">
        <v>77</v>
      </c>
      <c r="AV175" s="13" t="s">
        <v>79</v>
      </c>
      <c r="AW175" s="13" t="s">
        <v>27</v>
      </c>
      <c r="AX175" s="13" t="s">
        <v>77</v>
      </c>
      <c r="AY175" s="187" t="s">
        <v>153</v>
      </c>
    </row>
    <row r="176" s="2" customFormat="1" ht="16.5" customHeight="1">
      <c r="A176" s="32"/>
      <c r="B176" s="172"/>
      <c r="C176" s="173" t="s">
        <v>555</v>
      </c>
      <c r="D176" s="173" t="s">
        <v>156</v>
      </c>
      <c r="E176" s="174" t="s">
        <v>823</v>
      </c>
      <c r="F176" s="175" t="s">
        <v>755</v>
      </c>
      <c r="G176" s="176" t="s">
        <v>274</v>
      </c>
      <c r="H176" s="177">
        <v>12.35</v>
      </c>
      <c r="I176" s="178">
        <v>150</v>
      </c>
      <c r="J176" s="178">
        <f>ROUND(I176*H176,2)</f>
        <v>1852.5</v>
      </c>
      <c r="K176" s="175" t="s">
        <v>1</v>
      </c>
      <c r="L176" s="33"/>
      <c r="M176" s="179" t="s">
        <v>1</v>
      </c>
      <c r="N176" s="180" t="s">
        <v>35</v>
      </c>
      <c r="O176" s="181">
        <v>0</v>
      </c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83" t="s">
        <v>166</v>
      </c>
      <c r="AT176" s="183" t="s">
        <v>156</v>
      </c>
      <c r="AU176" s="183" t="s">
        <v>77</v>
      </c>
      <c r="AY176" s="19" t="s">
        <v>153</v>
      </c>
      <c r="BE176" s="184">
        <f>IF(N176="základní",J176,0)</f>
        <v>1852.5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9" t="s">
        <v>77</v>
      </c>
      <c r="BK176" s="184">
        <f>ROUND(I176*H176,2)</f>
        <v>1852.5</v>
      </c>
      <c r="BL176" s="19" t="s">
        <v>166</v>
      </c>
      <c r="BM176" s="183" t="s">
        <v>824</v>
      </c>
    </row>
    <row r="177" s="13" customFormat="1">
      <c r="A177" s="13"/>
      <c r="B177" s="185"/>
      <c r="C177" s="13"/>
      <c r="D177" s="186" t="s">
        <v>162</v>
      </c>
      <c r="E177" s="187" t="s">
        <v>1</v>
      </c>
      <c r="F177" s="188" t="s">
        <v>757</v>
      </c>
      <c r="G177" s="13"/>
      <c r="H177" s="189">
        <v>12.35</v>
      </c>
      <c r="I177" s="13"/>
      <c r="J177" s="13"/>
      <c r="K177" s="13"/>
      <c r="L177" s="185"/>
      <c r="M177" s="190"/>
      <c r="N177" s="191"/>
      <c r="O177" s="191"/>
      <c r="P177" s="191"/>
      <c r="Q177" s="191"/>
      <c r="R177" s="191"/>
      <c r="S177" s="191"/>
      <c r="T177" s="19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7" t="s">
        <v>162</v>
      </c>
      <c r="AU177" s="187" t="s">
        <v>77</v>
      </c>
      <c r="AV177" s="13" t="s">
        <v>79</v>
      </c>
      <c r="AW177" s="13" t="s">
        <v>27</v>
      </c>
      <c r="AX177" s="13" t="s">
        <v>77</v>
      </c>
      <c r="AY177" s="187" t="s">
        <v>153</v>
      </c>
    </row>
    <row r="178" s="2" customFormat="1" ht="16.5" customHeight="1">
      <c r="A178" s="32"/>
      <c r="B178" s="172"/>
      <c r="C178" s="173" t="s">
        <v>559</v>
      </c>
      <c r="D178" s="173" t="s">
        <v>156</v>
      </c>
      <c r="E178" s="174" t="s">
        <v>825</v>
      </c>
      <c r="F178" s="175" t="s">
        <v>759</v>
      </c>
      <c r="G178" s="176" t="s">
        <v>274</v>
      </c>
      <c r="H178" s="177">
        <v>1.8999999999999999</v>
      </c>
      <c r="I178" s="178">
        <v>50</v>
      </c>
      <c r="J178" s="178">
        <f>ROUND(I178*H178,2)</f>
        <v>95</v>
      </c>
      <c r="K178" s="175" t="s">
        <v>1</v>
      </c>
      <c r="L178" s="33"/>
      <c r="M178" s="179" t="s">
        <v>1</v>
      </c>
      <c r="N178" s="180" t="s">
        <v>35</v>
      </c>
      <c r="O178" s="181">
        <v>0</v>
      </c>
      <c r="P178" s="181">
        <f>O178*H178</f>
        <v>0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83" t="s">
        <v>166</v>
      </c>
      <c r="AT178" s="183" t="s">
        <v>156</v>
      </c>
      <c r="AU178" s="183" t="s">
        <v>77</v>
      </c>
      <c r="AY178" s="19" t="s">
        <v>153</v>
      </c>
      <c r="BE178" s="184">
        <f>IF(N178="základní",J178,0)</f>
        <v>95</v>
      </c>
      <c r="BF178" s="184">
        <f>IF(N178="snížená",J178,0)</f>
        <v>0</v>
      </c>
      <c r="BG178" s="184">
        <f>IF(N178="zákl. přenesená",J178,0)</f>
        <v>0</v>
      </c>
      <c r="BH178" s="184">
        <f>IF(N178="sníž. přenesená",J178,0)</f>
        <v>0</v>
      </c>
      <c r="BI178" s="184">
        <f>IF(N178="nulová",J178,0)</f>
        <v>0</v>
      </c>
      <c r="BJ178" s="19" t="s">
        <v>77</v>
      </c>
      <c r="BK178" s="184">
        <f>ROUND(I178*H178,2)</f>
        <v>95</v>
      </c>
      <c r="BL178" s="19" t="s">
        <v>166</v>
      </c>
      <c r="BM178" s="183" t="s">
        <v>826</v>
      </c>
    </row>
    <row r="179" s="13" customFormat="1">
      <c r="A179" s="13"/>
      <c r="B179" s="185"/>
      <c r="C179" s="13"/>
      <c r="D179" s="186" t="s">
        <v>162</v>
      </c>
      <c r="E179" s="187" t="s">
        <v>1</v>
      </c>
      <c r="F179" s="188" t="s">
        <v>761</v>
      </c>
      <c r="G179" s="13"/>
      <c r="H179" s="189">
        <v>1.8999999999999999</v>
      </c>
      <c r="I179" s="13"/>
      <c r="J179" s="13"/>
      <c r="K179" s="13"/>
      <c r="L179" s="185"/>
      <c r="M179" s="190"/>
      <c r="N179" s="191"/>
      <c r="O179" s="191"/>
      <c r="P179" s="191"/>
      <c r="Q179" s="191"/>
      <c r="R179" s="191"/>
      <c r="S179" s="191"/>
      <c r="T179" s="19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187" t="s">
        <v>162</v>
      </c>
      <c r="AU179" s="187" t="s">
        <v>77</v>
      </c>
      <c r="AV179" s="13" t="s">
        <v>79</v>
      </c>
      <c r="AW179" s="13" t="s">
        <v>27</v>
      </c>
      <c r="AX179" s="13" t="s">
        <v>77</v>
      </c>
      <c r="AY179" s="187" t="s">
        <v>153</v>
      </c>
    </row>
    <row r="180" s="2" customFormat="1" ht="16.5" customHeight="1">
      <c r="A180" s="32"/>
      <c r="B180" s="172"/>
      <c r="C180" s="173" t="s">
        <v>563</v>
      </c>
      <c r="D180" s="173" t="s">
        <v>156</v>
      </c>
      <c r="E180" s="174" t="s">
        <v>827</v>
      </c>
      <c r="F180" s="175" t="s">
        <v>828</v>
      </c>
      <c r="G180" s="176" t="s">
        <v>274</v>
      </c>
      <c r="H180" s="177">
        <v>76</v>
      </c>
      <c r="I180" s="178">
        <v>150</v>
      </c>
      <c r="J180" s="178">
        <f>ROUND(I180*H180,2)</f>
        <v>11400</v>
      </c>
      <c r="K180" s="175" t="s">
        <v>1</v>
      </c>
      <c r="L180" s="33"/>
      <c r="M180" s="179" t="s">
        <v>1</v>
      </c>
      <c r="N180" s="180" t="s">
        <v>35</v>
      </c>
      <c r="O180" s="181">
        <v>0</v>
      </c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83" t="s">
        <v>166</v>
      </c>
      <c r="AT180" s="183" t="s">
        <v>156</v>
      </c>
      <c r="AU180" s="183" t="s">
        <v>77</v>
      </c>
      <c r="AY180" s="19" t="s">
        <v>153</v>
      </c>
      <c r="BE180" s="184">
        <f>IF(N180="základní",J180,0)</f>
        <v>11400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9" t="s">
        <v>77</v>
      </c>
      <c r="BK180" s="184">
        <f>ROUND(I180*H180,2)</f>
        <v>11400</v>
      </c>
      <c r="BL180" s="19" t="s">
        <v>166</v>
      </c>
      <c r="BM180" s="183" t="s">
        <v>829</v>
      </c>
    </row>
    <row r="181" s="13" customFormat="1">
      <c r="A181" s="13"/>
      <c r="B181" s="185"/>
      <c r="C181" s="13"/>
      <c r="D181" s="186" t="s">
        <v>162</v>
      </c>
      <c r="E181" s="187" t="s">
        <v>1</v>
      </c>
      <c r="F181" s="188" t="s">
        <v>765</v>
      </c>
      <c r="G181" s="13"/>
      <c r="H181" s="189">
        <v>-44.649999999999999</v>
      </c>
      <c r="I181" s="13"/>
      <c r="J181" s="13"/>
      <c r="K181" s="13"/>
      <c r="L181" s="185"/>
      <c r="M181" s="190"/>
      <c r="N181" s="191"/>
      <c r="O181" s="191"/>
      <c r="P181" s="191"/>
      <c r="Q181" s="191"/>
      <c r="R181" s="191"/>
      <c r="S181" s="191"/>
      <c r="T181" s="19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187" t="s">
        <v>162</v>
      </c>
      <c r="AU181" s="187" t="s">
        <v>77</v>
      </c>
      <c r="AV181" s="13" t="s">
        <v>79</v>
      </c>
      <c r="AW181" s="13" t="s">
        <v>27</v>
      </c>
      <c r="AX181" s="13" t="s">
        <v>70</v>
      </c>
      <c r="AY181" s="187" t="s">
        <v>153</v>
      </c>
    </row>
    <row r="182" s="13" customFormat="1">
      <c r="A182" s="13"/>
      <c r="B182" s="185"/>
      <c r="C182" s="13"/>
      <c r="D182" s="186" t="s">
        <v>162</v>
      </c>
      <c r="E182" s="187" t="s">
        <v>1</v>
      </c>
      <c r="F182" s="188" t="s">
        <v>830</v>
      </c>
      <c r="G182" s="13"/>
      <c r="H182" s="189">
        <v>120.65000000000001</v>
      </c>
      <c r="I182" s="13"/>
      <c r="J182" s="13"/>
      <c r="K182" s="13"/>
      <c r="L182" s="185"/>
      <c r="M182" s="190"/>
      <c r="N182" s="191"/>
      <c r="O182" s="191"/>
      <c r="P182" s="191"/>
      <c r="Q182" s="191"/>
      <c r="R182" s="191"/>
      <c r="S182" s="191"/>
      <c r="T182" s="19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187" t="s">
        <v>162</v>
      </c>
      <c r="AU182" s="187" t="s">
        <v>77</v>
      </c>
      <c r="AV182" s="13" t="s">
        <v>79</v>
      </c>
      <c r="AW182" s="13" t="s">
        <v>27</v>
      </c>
      <c r="AX182" s="13" t="s">
        <v>70</v>
      </c>
      <c r="AY182" s="187" t="s">
        <v>153</v>
      </c>
    </row>
    <row r="183" s="14" customFormat="1">
      <c r="A183" s="14"/>
      <c r="B183" s="193"/>
      <c r="C183" s="14"/>
      <c r="D183" s="186" t="s">
        <v>162</v>
      </c>
      <c r="E183" s="194" t="s">
        <v>1</v>
      </c>
      <c r="F183" s="195" t="s">
        <v>165</v>
      </c>
      <c r="G183" s="14"/>
      <c r="H183" s="196">
        <v>76</v>
      </c>
      <c r="I183" s="14"/>
      <c r="J183" s="14"/>
      <c r="K183" s="14"/>
      <c r="L183" s="193"/>
      <c r="M183" s="231"/>
      <c r="N183" s="232"/>
      <c r="O183" s="232"/>
      <c r="P183" s="232"/>
      <c r="Q183" s="232"/>
      <c r="R183" s="232"/>
      <c r="S183" s="232"/>
      <c r="T183" s="23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194" t="s">
        <v>162</v>
      </c>
      <c r="AU183" s="194" t="s">
        <v>77</v>
      </c>
      <c r="AV183" s="14" t="s">
        <v>166</v>
      </c>
      <c r="AW183" s="14" t="s">
        <v>27</v>
      </c>
      <c r="AX183" s="14" t="s">
        <v>77</v>
      </c>
      <c r="AY183" s="194" t="s">
        <v>153</v>
      </c>
    </row>
    <row r="184" s="2" customFormat="1" ht="6.96" customHeight="1">
      <c r="A184" s="32"/>
      <c r="B184" s="53"/>
      <c r="C184" s="54"/>
      <c r="D184" s="54"/>
      <c r="E184" s="54"/>
      <c r="F184" s="54"/>
      <c r="G184" s="54"/>
      <c r="H184" s="54"/>
      <c r="I184" s="54"/>
      <c r="J184" s="54"/>
      <c r="K184" s="54"/>
      <c r="L184" s="33"/>
      <c r="M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</row>
  </sheetData>
  <autoFilter ref="C121:K183"/>
  <mergeCells count="11">
    <mergeCell ref="E7:H7"/>
    <mergeCell ref="E9:H9"/>
    <mergeCell ref="E11:H11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</row>
    <row r="4" s="1" customFormat="1" ht="24.96" customHeight="1">
      <c r="B4" s="22"/>
      <c r="D4" s="23" t="s">
        <v>120</v>
      </c>
      <c r="L4" s="22"/>
      <c r="M4" s="122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29" t="s">
        <v>14</v>
      </c>
      <c r="L6" s="22"/>
    </row>
    <row r="7" s="1" customFormat="1" ht="16.5" customHeight="1">
      <c r="B7" s="22"/>
      <c r="E7" s="123" t="str">
        <f>'Rekapitulace stavby'!K6</f>
        <v>ZL4 - SO 01 - OBJEKT BEZ BYTU - Stavební úpravy a přístavba komunitního centra BÉTEL</v>
      </c>
      <c r="F7" s="29"/>
      <c r="G7" s="29"/>
      <c r="H7" s="29"/>
      <c r="L7" s="22"/>
    </row>
    <row r="8" s="1" customFormat="1" ht="12" customHeight="1">
      <c r="B8" s="22"/>
      <c r="D8" s="29" t="s">
        <v>121</v>
      </c>
      <c r="L8" s="22"/>
    </row>
    <row r="9" s="2" customFormat="1" ht="16.5" customHeight="1">
      <c r="A9" s="32"/>
      <c r="B9" s="33"/>
      <c r="C9" s="32"/>
      <c r="D9" s="32"/>
      <c r="E9" s="123" t="s">
        <v>831</v>
      </c>
      <c r="F9" s="32"/>
      <c r="G9" s="32"/>
      <c r="H9" s="32"/>
      <c r="I9" s="32"/>
      <c r="J9" s="32"/>
      <c r="K9" s="32"/>
      <c r="L9" s="48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3"/>
      <c r="C10" s="32"/>
      <c r="D10" s="29" t="s">
        <v>123</v>
      </c>
      <c r="E10" s="32"/>
      <c r="F10" s="32"/>
      <c r="G10" s="32"/>
      <c r="H10" s="32"/>
      <c r="I10" s="32"/>
      <c r="J10" s="32"/>
      <c r="K10" s="32"/>
      <c r="L10" s="48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6.5" customHeight="1">
      <c r="A11" s="32"/>
      <c r="B11" s="33"/>
      <c r="C11" s="32"/>
      <c r="D11" s="32"/>
      <c r="E11" s="60" t="s">
        <v>832</v>
      </c>
      <c r="F11" s="32"/>
      <c r="G11" s="32"/>
      <c r="H11" s="32"/>
      <c r="I11" s="32"/>
      <c r="J11" s="32"/>
      <c r="K11" s="32"/>
      <c r="L11" s="48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8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2" customHeight="1">
      <c r="A13" s="32"/>
      <c r="B13" s="33"/>
      <c r="C13" s="32"/>
      <c r="D13" s="29" t="s">
        <v>16</v>
      </c>
      <c r="E13" s="32"/>
      <c r="F13" s="26" t="s">
        <v>1</v>
      </c>
      <c r="G13" s="32"/>
      <c r="H13" s="32"/>
      <c r="I13" s="29" t="s">
        <v>17</v>
      </c>
      <c r="J13" s="26" t="s">
        <v>1</v>
      </c>
      <c r="K13" s="32"/>
      <c r="L13" s="48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3"/>
      <c r="C14" s="32"/>
      <c r="D14" s="29" t="s">
        <v>18</v>
      </c>
      <c r="E14" s="32"/>
      <c r="F14" s="26" t="s">
        <v>125</v>
      </c>
      <c r="G14" s="32"/>
      <c r="H14" s="32"/>
      <c r="I14" s="29" t="s">
        <v>20</v>
      </c>
      <c r="J14" s="62" t="str">
        <f>'Rekapitulace stavby'!AN8</f>
        <v>3.6.2020</v>
      </c>
      <c r="K14" s="32"/>
      <c r="L14" s="48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0.8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8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3"/>
      <c r="C16" s="32"/>
      <c r="D16" s="29" t="s">
        <v>22</v>
      </c>
      <c r="E16" s="32"/>
      <c r="F16" s="32"/>
      <c r="G16" s="32"/>
      <c r="H16" s="32"/>
      <c r="I16" s="29" t="s">
        <v>23</v>
      </c>
      <c r="J16" s="26" t="s">
        <v>1</v>
      </c>
      <c r="K16" s="32"/>
      <c r="L16" s="48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8" customHeight="1">
      <c r="A17" s="32"/>
      <c r="B17" s="33"/>
      <c r="C17" s="32"/>
      <c r="D17" s="32"/>
      <c r="E17" s="26" t="s">
        <v>126</v>
      </c>
      <c r="F17" s="32"/>
      <c r="G17" s="32"/>
      <c r="H17" s="32"/>
      <c r="I17" s="29" t="s">
        <v>24</v>
      </c>
      <c r="J17" s="26" t="s">
        <v>1</v>
      </c>
      <c r="K17" s="32"/>
      <c r="L17" s="48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6.96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8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2" customHeight="1">
      <c r="A19" s="32"/>
      <c r="B19" s="33"/>
      <c r="C19" s="32"/>
      <c r="D19" s="29" t="s">
        <v>25</v>
      </c>
      <c r="E19" s="32"/>
      <c r="F19" s="32"/>
      <c r="G19" s="32"/>
      <c r="H19" s="32"/>
      <c r="I19" s="29" t="s">
        <v>23</v>
      </c>
      <c r="J19" s="26" t="s">
        <v>127</v>
      </c>
      <c r="K19" s="32"/>
      <c r="L19" s="48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8" customHeight="1">
      <c r="A20" s="32"/>
      <c r="B20" s="33"/>
      <c r="C20" s="32"/>
      <c r="D20" s="32"/>
      <c r="E20" s="26" t="s">
        <v>128</v>
      </c>
      <c r="F20" s="32"/>
      <c r="G20" s="32"/>
      <c r="H20" s="32"/>
      <c r="I20" s="29" t="s">
        <v>24</v>
      </c>
      <c r="J20" s="26" t="s">
        <v>129</v>
      </c>
      <c r="K20" s="32"/>
      <c r="L20" s="48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6.96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8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2" customHeight="1">
      <c r="A22" s="32"/>
      <c r="B22" s="33"/>
      <c r="C22" s="32"/>
      <c r="D22" s="29" t="s">
        <v>26</v>
      </c>
      <c r="E22" s="32"/>
      <c r="F22" s="32"/>
      <c r="G22" s="32"/>
      <c r="H22" s="32"/>
      <c r="I22" s="29" t="s">
        <v>23</v>
      </c>
      <c r="J22" s="26" t="s">
        <v>1</v>
      </c>
      <c r="K22" s="32"/>
      <c r="L22" s="48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8" customHeight="1">
      <c r="A23" s="32"/>
      <c r="B23" s="33"/>
      <c r="C23" s="32"/>
      <c r="D23" s="32"/>
      <c r="E23" s="26" t="s">
        <v>130</v>
      </c>
      <c r="F23" s="32"/>
      <c r="G23" s="32"/>
      <c r="H23" s="32"/>
      <c r="I23" s="29" t="s">
        <v>24</v>
      </c>
      <c r="J23" s="26" t="s">
        <v>1</v>
      </c>
      <c r="K23" s="32"/>
      <c r="L23" s="48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6.96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8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2" customHeight="1">
      <c r="A25" s="32"/>
      <c r="B25" s="33"/>
      <c r="C25" s="32"/>
      <c r="D25" s="29" t="s">
        <v>28</v>
      </c>
      <c r="E25" s="32"/>
      <c r="F25" s="32"/>
      <c r="G25" s="32"/>
      <c r="H25" s="32"/>
      <c r="I25" s="29" t="s">
        <v>23</v>
      </c>
      <c r="J25" s="26" t="str">
        <f>IF('Rekapitulace stavby'!AN19="","",'Rekapitulace stavby'!AN19)</f>
        <v/>
      </c>
      <c r="K25" s="32"/>
      <c r="L25" s="48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8" customHeight="1">
      <c r="A26" s="32"/>
      <c r="B26" s="33"/>
      <c r="C26" s="32"/>
      <c r="D26" s="32"/>
      <c r="E26" s="26" t="str">
        <f>IF('Rekapitulace stavby'!E20="","",'Rekapitulace stavby'!E20)</f>
        <v xml:space="preserve"> </v>
      </c>
      <c r="F26" s="32"/>
      <c r="G26" s="32"/>
      <c r="H26" s="32"/>
      <c r="I26" s="29" t="s">
        <v>24</v>
      </c>
      <c r="J26" s="26" t="str">
        <f>IF('Rekapitulace stavby'!AN20="","",'Rekapitulace stavby'!AN20)</f>
        <v/>
      </c>
      <c r="K26" s="32"/>
      <c r="L26" s="48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8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2" customHeight="1">
      <c r="A28" s="32"/>
      <c r="B28" s="33"/>
      <c r="C28" s="32"/>
      <c r="D28" s="29" t="s">
        <v>29</v>
      </c>
      <c r="E28" s="32"/>
      <c r="F28" s="32"/>
      <c r="G28" s="32"/>
      <c r="H28" s="32"/>
      <c r="I28" s="32"/>
      <c r="J28" s="32"/>
      <c r="K28" s="32"/>
      <c r="L28" s="48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8" customFormat="1" ht="16.5" customHeight="1">
      <c r="A29" s="124"/>
      <c r="B29" s="125"/>
      <c r="C29" s="124"/>
      <c r="D29" s="124"/>
      <c r="E29" s="30" t="s">
        <v>1</v>
      </c>
      <c r="F29" s="30"/>
      <c r="G29" s="30"/>
      <c r="H29" s="30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8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3"/>
      <c r="C31" s="32"/>
      <c r="D31" s="83"/>
      <c r="E31" s="83"/>
      <c r="F31" s="83"/>
      <c r="G31" s="83"/>
      <c r="H31" s="83"/>
      <c r="I31" s="83"/>
      <c r="J31" s="83"/>
      <c r="K31" s="83"/>
      <c r="L31" s="48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3"/>
      <c r="C32" s="32"/>
      <c r="D32" s="127" t="s">
        <v>30</v>
      </c>
      <c r="E32" s="32"/>
      <c r="F32" s="32"/>
      <c r="G32" s="32"/>
      <c r="H32" s="32"/>
      <c r="I32" s="32"/>
      <c r="J32" s="89">
        <f>ROUND(J129, 2)</f>
        <v>-78698.339999999997</v>
      </c>
      <c r="K32" s="32"/>
      <c r="L32" s="48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3"/>
      <c r="C33" s="32"/>
      <c r="D33" s="83"/>
      <c r="E33" s="83"/>
      <c r="F33" s="83"/>
      <c r="G33" s="83"/>
      <c r="H33" s="83"/>
      <c r="I33" s="83"/>
      <c r="J33" s="83"/>
      <c r="K33" s="83"/>
      <c r="L33" s="48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3"/>
      <c r="C34" s="32"/>
      <c r="D34" s="32"/>
      <c r="E34" s="32"/>
      <c r="F34" s="37" t="s">
        <v>32</v>
      </c>
      <c r="G34" s="32"/>
      <c r="H34" s="32"/>
      <c r="I34" s="37" t="s">
        <v>31</v>
      </c>
      <c r="J34" s="37" t="s">
        <v>33</v>
      </c>
      <c r="K34" s="32"/>
      <c r="L34" s="48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3"/>
      <c r="C35" s="32"/>
      <c r="D35" s="128" t="s">
        <v>34</v>
      </c>
      <c r="E35" s="29" t="s">
        <v>35</v>
      </c>
      <c r="F35" s="129">
        <f>ROUND((SUM(BE129:BE155)),  2)</f>
        <v>-78698.339999999997</v>
      </c>
      <c r="G35" s="32"/>
      <c r="H35" s="32"/>
      <c r="I35" s="130">
        <v>0.20999999999999999</v>
      </c>
      <c r="J35" s="129">
        <f>ROUND(((SUM(BE129:BE155))*I35),  2)</f>
        <v>-16526.650000000001</v>
      </c>
      <c r="K35" s="32"/>
      <c r="L35" s="48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3"/>
      <c r="C36" s="32"/>
      <c r="D36" s="32"/>
      <c r="E36" s="29" t="s">
        <v>36</v>
      </c>
      <c r="F36" s="129">
        <f>ROUND((SUM(BF129:BF155)),  2)</f>
        <v>0</v>
      </c>
      <c r="G36" s="32"/>
      <c r="H36" s="32"/>
      <c r="I36" s="130">
        <v>0.14999999999999999</v>
      </c>
      <c r="J36" s="129">
        <f>ROUND(((SUM(BF129:BF155))*I36),  2)</f>
        <v>0</v>
      </c>
      <c r="K36" s="32"/>
      <c r="L36" s="48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3"/>
      <c r="C37" s="32"/>
      <c r="D37" s="32"/>
      <c r="E37" s="29" t="s">
        <v>37</v>
      </c>
      <c r="F37" s="129">
        <f>ROUND((SUM(BG129:BG155)),  2)</f>
        <v>0</v>
      </c>
      <c r="G37" s="32"/>
      <c r="H37" s="32"/>
      <c r="I37" s="130">
        <v>0.20999999999999999</v>
      </c>
      <c r="J37" s="129">
        <f>0</f>
        <v>0</v>
      </c>
      <c r="K37" s="32"/>
      <c r="L37" s="48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3"/>
      <c r="C38" s="32"/>
      <c r="D38" s="32"/>
      <c r="E38" s="29" t="s">
        <v>38</v>
      </c>
      <c r="F38" s="129">
        <f>ROUND((SUM(BH129:BH155)),  2)</f>
        <v>0</v>
      </c>
      <c r="G38" s="32"/>
      <c r="H38" s="32"/>
      <c r="I38" s="130">
        <v>0.14999999999999999</v>
      </c>
      <c r="J38" s="129">
        <f>0</f>
        <v>0</v>
      </c>
      <c r="K38" s="32"/>
      <c r="L38" s="48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3"/>
      <c r="C39" s="32"/>
      <c r="D39" s="32"/>
      <c r="E39" s="29" t="s">
        <v>39</v>
      </c>
      <c r="F39" s="129">
        <f>ROUND((SUM(BI129:BI155)),  2)</f>
        <v>0</v>
      </c>
      <c r="G39" s="32"/>
      <c r="H39" s="32"/>
      <c r="I39" s="130">
        <v>0</v>
      </c>
      <c r="J39" s="129">
        <f>0</f>
        <v>0</v>
      </c>
      <c r="K39" s="32"/>
      <c r="L39" s="48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8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3"/>
      <c r="C41" s="131"/>
      <c r="D41" s="132" t="s">
        <v>40</v>
      </c>
      <c r="E41" s="74"/>
      <c r="F41" s="74"/>
      <c r="G41" s="133" t="s">
        <v>41</v>
      </c>
      <c r="H41" s="134" t="s">
        <v>42</v>
      </c>
      <c r="I41" s="74"/>
      <c r="J41" s="135">
        <f>SUM(J32:J39)</f>
        <v>-95224.989999999991</v>
      </c>
      <c r="K41" s="136"/>
      <c r="L41" s="48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8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48"/>
      <c r="D50" s="49" t="s">
        <v>43</v>
      </c>
      <c r="E50" s="50"/>
      <c r="F50" s="50"/>
      <c r="G50" s="49" t="s">
        <v>44</v>
      </c>
      <c r="H50" s="50"/>
      <c r="I50" s="50"/>
      <c r="J50" s="50"/>
      <c r="K50" s="50"/>
      <c r="L50" s="48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2"/>
      <c r="B61" s="33"/>
      <c r="C61" s="32"/>
      <c r="D61" s="51" t="s">
        <v>45</v>
      </c>
      <c r="E61" s="35"/>
      <c r="F61" s="137" t="s">
        <v>46</v>
      </c>
      <c r="G61" s="51" t="s">
        <v>45</v>
      </c>
      <c r="H61" s="35"/>
      <c r="I61" s="35"/>
      <c r="J61" s="138" t="s">
        <v>46</v>
      </c>
      <c r="K61" s="35"/>
      <c r="L61" s="48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2"/>
      <c r="B65" s="33"/>
      <c r="C65" s="32"/>
      <c r="D65" s="49" t="s">
        <v>47</v>
      </c>
      <c r="E65" s="52"/>
      <c r="F65" s="52"/>
      <c r="G65" s="49" t="s">
        <v>48</v>
      </c>
      <c r="H65" s="52"/>
      <c r="I65" s="52"/>
      <c r="J65" s="52"/>
      <c r="K65" s="52"/>
      <c r="L65" s="48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2"/>
      <c r="B76" s="33"/>
      <c r="C76" s="32"/>
      <c r="D76" s="51" t="s">
        <v>45</v>
      </c>
      <c r="E76" s="35"/>
      <c r="F76" s="137" t="s">
        <v>46</v>
      </c>
      <c r="G76" s="51" t="s">
        <v>45</v>
      </c>
      <c r="H76" s="35"/>
      <c r="I76" s="35"/>
      <c r="J76" s="138" t="s">
        <v>46</v>
      </c>
      <c r="K76" s="35"/>
      <c r="L76" s="48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48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48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131</v>
      </c>
      <c r="D82" s="32"/>
      <c r="E82" s="32"/>
      <c r="F82" s="32"/>
      <c r="G82" s="32"/>
      <c r="H82" s="32"/>
      <c r="I82" s="32"/>
      <c r="J82" s="32"/>
      <c r="K82" s="32"/>
      <c r="L82" s="48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8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2"/>
      <c r="E84" s="32"/>
      <c r="F84" s="32"/>
      <c r="G84" s="32"/>
      <c r="H84" s="32"/>
      <c r="I84" s="32"/>
      <c r="J84" s="32"/>
      <c r="K84" s="32"/>
      <c r="L84" s="48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2"/>
      <c r="D85" s="32"/>
      <c r="E85" s="123" t="str">
        <f>E7</f>
        <v>ZL4 - SO 01 - OBJEKT BEZ BYTU - Stavební úpravy a přístavba komunitního centra BÉTEL</v>
      </c>
      <c r="F85" s="29"/>
      <c r="G85" s="29"/>
      <c r="H85" s="29"/>
      <c r="I85" s="32"/>
      <c r="J85" s="32"/>
      <c r="K85" s="32"/>
      <c r="L85" s="48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" customFormat="1" ht="12" customHeight="1">
      <c r="B86" s="22"/>
      <c r="C86" s="29" t="s">
        <v>121</v>
      </c>
      <c r="L86" s="22"/>
    </row>
    <row r="87" s="2" customFormat="1" ht="16.5" customHeight="1">
      <c r="A87" s="32"/>
      <c r="B87" s="33"/>
      <c r="C87" s="32"/>
      <c r="D87" s="32"/>
      <c r="E87" s="123" t="s">
        <v>831</v>
      </c>
      <c r="F87" s="32"/>
      <c r="G87" s="32"/>
      <c r="H87" s="32"/>
      <c r="I87" s="32"/>
      <c r="J87" s="32"/>
      <c r="K87" s="32"/>
      <c r="L87" s="48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12" customHeight="1">
      <c r="A88" s="32"/>
      <c r="B88" s="33"/>
      <c r="C88" s="29" t="s">
        <v>123</v>
      </c>
      <c r="D88" s="32"/>
      <c r="E88" s="32"/>
      <c r="F88" s="32"/>
      <c r="G88" s="32"/>
      <c r="H88" s="32"/>
      <c r="I88" s="32"/>
      <c r="J88" s="32"/>
      <c r="K88" s="32"/>
      <c r="L88" s="48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6.5" customHeight="1">
      <c r="A89" s="32"/>
      <c r="B89" s="33"/>
      <c r="C89" s="32"/>
      <c r="D89" s="32"/>
      <c r="E89" s="60" t="str">
        <f>E11</f>
        <v>Méněpráce - Ostatní - kamenný sokl, komínová lávka apod.</v>
      </c>
      <c r="F89" s="32"/>
      <c r="G89" s="32"/>
      <c r="H89" s="32"/>
      <c r="I89" s="32"/>
      <c r="J89" s="32"/>
      <c r="K89" s="32"/>
      <c r="L89" s="48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8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2" customHeight="1">
      <c r="A91" s="32"/>
      <c r="B91" s="33"/>
      <c r="C91" s="29" t="s">
        <v>18</v>
      </c>
      <c r="D91" s="32"/>
      <c r="E91" s="32"/>
      <c r="F91" s="26" t="str">
        <f>F14</f>
        <v xml:space="preserve">Bezručova čp.503, Chrastava </v>
      </c>
      <c r="G91" s="32"/>
      <c r="H91" s="32"/>
      <c r="I91" s="29" t="s">
        <v>20</v>
      </c>
      <c r="J91" s="62" t="str">
        <f>IF(J14="","",J14)</f>
        <v>3.6.2020</v>
      </c>
      <c r="K91" s="32"/>
      <c r="L91" s="48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6.96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8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25.65" customHeight="1">
      <c r="A93" s="32"/>
      <c r="B93" s="33"/>
      <c r="C93" s="29" t="s">
        <v>22</v>
      </c>
      <c r="D93" s="32"/>
      <c r="E93" s="32"/>
      <c r="F93" s="26" t="str">
        <f>E17</f>
        <v>Sbor JB v Chrastavě, Bezručova 503, 46331 Chrastav</v>
      </c>
      <c r="G93" s="32"/>
      <c r="H93" s="32"/>
      <c r="I93" s="29" t="s">
        <v>26</v>
      </c>
      <c r="J93" s="30" t="str">
        <f>E23</f>
        <v>FS Vision, s.r.o. IČ: 22792902</v>
      </c>
      <c r="K93" s="32"/>
      <c r="L93" s="48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15.15" customHeight="1">
      <c r="A94" s="32"/>
      <c r="B94" s="33"/>
      <c r="C94" s="29" t="s">
        <v>25</v>
      </c>
      <c r="D94" s="32"/>
      <c r="E94" s="32"/>
      <c r="F94" s="26" t="str">
        <f>IF(E20="","",E20)</f>
        <v>TOMIVOS s.r.o.</v>
      </c>
      <c r="G94" s="32"/>
      <c r="H94" s="32"/>
      <c r="I94" s="29" t="s">
        <v>28</v>
      </c>
      <c r="J94" s="30" t="str">
        <f>E26</f>
        <v xml:space="preserve"> </v>
      </c>
      <c r="K94" s="32"/>
      <c r="L94" s="48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8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9.28" customHeight="1">
      <c r="A96" s="32"/>
      <c r="B96" s="33"/>
      <c r="C96" s="139" t="s">
        <v>132</v>
      </c>
      <c r="D96" s="131"/>
      <c r="E96" s="131"/>
      <c r="F96" s="131"/>
      <c r="G96" s="131"/>
      <c r="H96" s="131"/>
      <c r="I96" s="131"/>
      <c r="J96" s="140" t="s">
        <v>133</v>
      </c>
      <c r="K96" s="131"/>
      <c r="L96" s="48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="2" customFormat="1" ht="10.32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8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22.8" customHeight="1">
      <c r="A98" s="32"/>
      <c r="B98" s="33"/>
      <c r="C98" s="141" t="s">
        <v>134</v>
      </c>
      <c r="D98" s="32"/>
      <c r="E98" s="32"/>
      <c r="F98" s="32"/>
      <c r="G98" s="32"/>
      <c r="H98" s="32"/>
      <c r="I98" s="32"/>
      <c r="J98" s="89">
        <f>J129</f>
        <v>-78698.339999999997</v>
      </c>
      <c r="K98" s="32"/>
      <c r="L98" s="48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9" t="s">
        <v>135</v>
      </c>
    </row>
    <row r="99" s="9" customFormat="1" ht="24.96" customHeight="1">
      <c r="A99" s="9"/>
      <c r="B99" s="142"/>
      <c r="C99" s="9"/>
      <c r="D99" s="143" t="s">
        <v>224</v>
      </c>
      <c r="E99" s="144"/>
      <c r="F99" s="144"/>
      <c r="G99" s="144"/>
      <c r="H99" s="144"/>
      <c r="I99" s="144"/>
      <c r="J99" s="145">
        <f>J130</f>
        <v>-39211.699999999997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833</v>
      </c>
      <c r="E100" s="148"/>
      <c r="F100" s="148"/>
      <c r="G100" s="148"/>
      <c r="H100" s="148"/>
      <c r="I100" s="148"/>
      <c r="J100" s="149">
        <f>J131</f>
        <v>-5751.1999999999998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6"/>
      <c r="C101" s="10"/>
      <c r="D101" s="147" t="s">
        <v>453</v>
      </c>
      <c r="E101" s="148"/>
      <c r="F101" s="148"/>
      <c r="G101" s="148"/>
      <c r="H101" s="148"/>
      <c r="I101" s="148"/>
      <c r="J101" s="149">
        <f>J137</f>
        <v>-15057</v>
      </c>
      <c r="K101" s="10"/>
      <c r="L101" s="14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6"/>
      <c r="C102" s="10"/>
      <c r="D102" s="147" t="s">
        <v>834</v>
      </c>
      <c r="E102" s="148"/>
      <c r="F102" s="148"/>
      <c r="G102" s="148"/>
      <c r="H102" s="148"/>
      <c r="I102" s="148"/>
      <c r="J102" s="149">
        <f>J139</f>
        <v>-17566.5</v>
      </c>
      <c r="K102" s="10"/>
      <c r="L102" s="14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6"/>
      <c r="C103" s="10"/>
      <c r="D103" s="147" t="s">
        <v>283</v>
      </c>
      <c r="E103" s="148"/>
      <c r="F103" s="148"/>
      <c r="G103" s="148"/>
      <c r="H103" s="148"/>
      <c r="I103" s="148"/>
      <c r="J103" s="149">
        <f>J141</f>
        <v>-837</v>
      </c>
      <c r="K103" s="10"/>
      <c r="L103" s="14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2"/>
      <c r="C104" s="9"/>
      <c r="D104" s="143" t="s">
        <v>136</v>
      </c>
      <c r="E104" s="144"/>
      <c r="F104" s="144"/>
      <c r="G104" s="144"/>
      <c r="H104" s="144"/>
      <c r="I104" s="144"/>
      <c r="J104" s="145">
        <f>J143</f>
        <v>-39486.639999999999</v>
      </c>
      <c r="K104" s="9"/>
      <c r="L104" s="14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46"/>
      <c r="C105" s="10"/>
      <c r="D105" s="147" t="s">
        <v>137</v>
      </c>
      <c r="E105" s="148"/>
      <c r="F105" s="148"/>
      <c r="G105" s="148"/>
      <c r="H105" s="148"/>
      <c r="I105" s="148"/>
      <c r="J105" s="149">
        <f>J144</f>
        <v>-5000</v>
      </c>
      <c r="K105" s="10"/>
      <c r="L105" s="14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6"/>
      <c r="C106" s="10"/>
      <c r="D106" s="147" t="s">
        <v>229</v>
      </c>
      <c r="E106" s="148"/>
      <c r="F106" s="148"/>
      <c r="G106" s="148"/>
      <c r="H106" s="148"/>
      <c r="I106" s="148"/>
      <c r="J106" s="149">
        <f>J146</f>
        <v>-28463.84</v>
      </c>
      <c r="K106" s="10"/>
      <c r="L106" s="14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46"/>
      <c r="C107" s="10"/>
      <c r="D107" s="147" t="s">
        <v>457</v>
      </c>
      <c r="E107" s="148"/>
      <c r="F107" s="148"/>
      <c r="G107" s="148"/>
      <c r="H107" s="148"/>
      <c r="I107" s="148"/>
      <c r="J107" s="149">
        <f>J154</f>
        <v>-6022.8000000000002</v>
      </c>
      <c r="K107" s="10"/>
      <c r="L107" s="14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2" customFormat="1" ht="21.84" customHeight="1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48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53"/>
      <c r="C109" s="54"/>
      <c r="D109" s="54"/>
      <c r="E109" s="54"/>
      <c r="F109" s="54"/>
      <c r="G109" s="54"/>
      <c r="H109" s="54"/>
      <c r="I109" s="54"/>
      <c r="J109" s="54"/>
      <c r="K109" s="54"/>
      <c r="L109" s="48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3" s="2" customFormat="1" ht="6.96" customHeight="1">
      <c r="A113" s="32"/>
      <c r="B113" s="55"/>
      <c r="C113" s="56"/>
      <c r="D113" s="56"/>
      <c r="E113" s="56"/>
      <c r="F113" s="56"/>
      <c r="G113" s="56"/>
      <c r="H113" s="56"/>
      <c r="I113" s="56"/>
      <c r="J113" s="56"/>
      <c r="K113" s="56"/>
      <c r="L113" s="48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24.96" customHeight="1">
      <c r="A114" s="32"/>
      <c r="B114" s="33"/>
      <c r="C114" s="23" t="s">
        <v>138</v>
      </c>
      <c r="D114" s="32"/>
      <c r="E114" s="32"/>
      <c r="F114" s="32"/>
      <c r="G114" s="32"/>
      <c r="H114" s="32"/>
      <c r="I114" s="32"/>
      <c r="J114" s="32"/>
      <c r="K114" s="32"/>
      <c r="L114" s="48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6.96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8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2" customHeight="1">
      <c r="A116" s="32"/>
      <c r="B116" s="33"/>
      <c r="C116" s="29" t="s">
        <v>14</v>
      </c>
      <c r="D116" s="32"/>
      <c r="E116" s="32"/>
      <c r="F116" s="32"/>
      <c r="G116" s="32"/>
      <c r="H116" s="32"/>
      <c r="I116" s="32"/>
      <c r="J116" s="32"/>
      <c r="K116" s="32"/>
      <c r="L116" s="48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6.5" customHeight="1">
      <c r="A117" s="32"/>
      <c r="B117" s="33"/>
      <c r="C117" s="32"/>
      <c r="D117" s="32"/>
      <c r="E117" s="123" t="str">
        <f>E7</f>
        <v>ZL4 - SO 01 - OBJEKT BEZ BYTU - Stavební úpravy a přístavba komunitního centra BÉTEL</v>
      </c>
      <c r="F117" s="29"/>
      <c r="G117" s="29"/>
      <c r="H117" s="29"/>
      <c r="I117" s="32"/>
      <c r="J117" s="32"/>
      <c r="K117" s="32"/>
      <c r="L117" s="48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1" customFormat="1" ht="12" customHeight="1">
      <c r="B118" s="22"/>
      <c r="C118" s="29" t="s">
        <v>121</v>
      </c>
      <c r="L118" s="22"/>
    </row>
    <row r="119" s="2" customFormat="1" ht="16.5" customHeight="1">
      <c r="A119" s="32"/>
      <c r="B119" s="33"/>
      <c r="C119" s="32"/>
      <c r="D119" s="32"/>
      <c r="E119" s="123" t="s">
        <v>831</v>
      </c>
      <c r="F119" s="32"/>
      <c r="G119" s="32"/>
      <c r="H119" s="32"/>
      <c r="I119" s="32"/>
      <c r="J119" s="32"/>
      <c r="K119" s="32"/>
      <c r="L119" s="48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12" customHeight="1">
      <c r="A120" s="32"/>
      <c r="B120" s="33"/>
      <c r="C120" s="29" t="s">
        <v>123</v>
      </c>
      <c r="D120" s="32"/>
      <c r="E120" s="32"/>
      <c r="F120" s="32"/>
      <c r="G120" s="32"/>
      <c r="H120" s="32"/>
      <c r="I120" s="32"/>
      <c r="J120" s="32"/>
      <c r="K120" s="32"/>
      <c r="L120" s="48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16.5" customHeight="1">
      <c r="A121" s="32"/>
      <c r="B121" s="33"/>
      <c r="C121" s="32"/>
      <c r="D121" s="32"/>
      <c r="E121" s="60" t="str">
        <f>E11</f>
        <v>Méněpráce - Ostatní - kamenný sokl, komínová lávka apod.</v>
      </c>
      <c r="F121" s="32"/>
      <c r="G121" s="32"/>
      <c r="H121" s="32"/>
      <c r="I121" s="32"/>
      <c r="J121" s="32"/>
      <c r="K121" s="32"/>
      <c r="L121" s="48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2" customFormat="1" ht="6.96" customHeight="1">
      <c r="A122" s="32"/>
      <c r="B122" s="33"/>
      <c r="C122" s="32"/>
      <c r="D122" s="32"/>
      <c r="E122" s="32"/>
      <c r="F122" s="32"/>
      <c r="G122" s="32"/>
      <c r="H122" s="32"/>
      <c r="I122" s="32"/>
      <c r="J122" s="32"/>
      <c r="K122" s="32"/>
      <c r="L122" s="48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="2" customFormat="1" ht="12" customHeight="1">
      <c r="A123" s="32"/>
      <c r="B123" s="33"/>
      <c r="C123" s="29" t="s">
        <v>18</v>
      </c>
      <c r="D123" s="32"/>
      <c r="E123" s="32"/>
      <c r="F123" s="26" t="str">
        <f>F14</f>
        <v xml:space="preserve">Bezručova čp.503, Chrastava </v>
      </c>
      <c r="G123" s="32"/>
      <c r="H123" s="32"/>
      <c r="I123" s="29" t="s">
        <v>20</v>
      </c>
      <c r="J123" s="62" t="str">
        <f>IF(J14="","",J14)</f>
        <v>3.6.2020</v>
      </c>
      <c r="K123" s="32"/>
      <c r="L123" s="48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="2" customFormat="1" ht="6.96" customHeight="1">
      <c r="A124" s="32"/>
      <c r="B124" s="33"/>
      <c r="C124" s="32"/>
      <c r="D124" s="32"/>
      <c r="E124" s="32"/>
      <c r="F124" s="32"/>
      <c r="G124" s="32"/>
      <c r="H124" s="32"/>
      <c r="I124" s="32"/>
      <c r="J124" s="32"/>
      <c r="K124" s="32"/>
      <c r="L124" s="48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="2" customFormat="1" ht="25.65" customHeight="1">
      <c r="A125" s="32"/>
      <c r="B125" s="33"/>
      <c r="C125" s="29" t="s">
        <v>22</v>
      </c>
      <c r="D125" s="32"/>
      <c r="E125" s="32"/>
      <c r="F125" s="26" t="str">
        <f>E17</f>
        <v>Sbor JB v Chrastavě, Bezručova 503, 46331 Chrastav</v>
      </c>
      <c r="G125" s="32"/>
      <c r="H125" s="32"/>
      <c r="I125" s="29" t="s">
        <v>26</v>
      </c>
      <c r="J125" s="30" t="str">
        <f>E23</f>
        <v>FS Vision, s.r.o. IČ: 22792902</v>
      </c>
      <c r="K125" s="32"/>
      <c r="L125" s="48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="2" customFormat="1" ht="15.15" customHeight="1">
      <c r="A126" s="32"/>
      <c r="B126" s="33"/>
      <c r="C126" s="29" t="s">
        <v>25</v>
      </c>
      <c r="D126" s="32"/>
      <c r="E126" s="32"/>
      <c r="F126" s="26" t="str">
        <f>IF(E20="","",E20)</f>
        <v>TOMIVOS s.r.o.</v>
      </c>
      <c r="G126" s="32"/>
      <c r="H126" s="32"/>
      <c r="I126" s="29" t="s">
        <v>28</v>
      </c>
      <c r="J126" s="30" t="str">
        <f>E26</f>
        <v xml:space="preserve"> </v>
      </c>
      <c r="K126" s="32"/>
      <c r="L126" s="48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="2" customFormat="1" ht="10.32" customHeight="1">
      <c r="A127" s="32"/>
      <c r="B127" s="33"/>
      <c r="C127" s="32"/>
      <c r="D127" s="32"/>
      <c r="E127" s="32"/>
      <c r="F127" s="32"/>
      <c r="G127" s="32"/>
      <c r="H127" s="32"/>
      <c r="I127" s="32"/>
      <c r="J127" s="32"/>
      <c r="K127" s="32"/>
      <c r="L127" s="48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="11" customFormat="1" ht="29.28" customHeight="1">
      <c r="A128" s="150"/>
      <c r="B128" s="151"/>
      <c r="C128" s="152" t="s">
        <v>139</v>
      </c>
      <c r="D128" s="153" t="s">
        <v>55</v>
      </c>
      <c r="E128" s="153" t="s">
        <v>51</v>
      </c>
      <c r="F128" s="153" t="s">
        <v>52</v>
      </c>
      <c r="G128" s="153" t="s">
        <v>140</v>
      </c>
      <c r="H128" s="153" t="s">
        <v>141</v>
      </c>
      <c r="I128" s="153" t="s">
        <v>142</v>
      </c>
      <c r="J128" s="153" t="s">
        <v>133</v>
      </c>
      <c r="K128" s="154" t="s">
        <v>143</v>
      </c>
      <c r="L128" s="155"/>
      <c r="M128" s="79" t="s">
        <v>1</v>
      </c>
      <c r="N128" s="80" t="s">
        <v>34</v>
      </c>
      <c r="O128" s="80" t="s">
        <v>144</v>
      </c>
      <c r="P128" s="80" t="s">
        <v>145</v>
      </c>
      <c r="Q128" s="80" t="s">
        <v>146</v>
      </c>
      <c r="R128" s="80" t="s">
        <v>147</v>
      </c>
      <c r="S128" s="80" t="s">
        <v>148</v>
      </c>
      <c r="T128" s="81" t="s">
        <v>149</v>
      </c>
      <c r="U128" s="150"/>
      <c r="V128" s="150"/>
      <c r="W128" s="150"/>
      <c r="X128" s="150"/>
      <c r="Y128" s="150"/>
      <c r="Z128" s="150"/>
      <c r="AA128" s="150"/>
      <c r="AB128" s="150"/>
      <c r="AC128" s="150"/>
      <c r="AD128" s="150"/>
      <c r="AE128" s="150"/>
    </row>
    <row r="129" s="2" customFormat="1" ht="22.8" customHeight="1">
      <c r="A129" s="32"/>
      <c r="B129" s="33"/>
      <c r="C129" s="86" t="s">
        <v>150</v>
      </c>
      <c r="D129" s="32"/>
      <c r="E129" s="32"/>
      <c r="F129" s="32"/>
      <c r="G129" s="32"/>
      <c r="H129" s="32"/>
      <c r="I129" s="32"/>
      <c r="J129" s="156">
        <f>BK129</f>
        <v>-78698.339999999997</v>
      </c>
      <c r="K129" s="32"/>
      <c r="L129" s="33"/>
      <c r="M129" s="82"/>
      <c r="N129" s="66"/>
      <c r="O129" s="83"/>
      <c r="P129" s="157">
        <f>P130+P143</f>
        <v>0</v>
      </c>
      <c r="Q129" s="83"/>
      <c r="R129" s="157">
        <f>R130+R143</f>
        <v>-2.0124397999999997</v>
      </c>
      <c r="S129" s="83"/>
      <c r="T129" s="158">
        <f>T130+T143</f>
        <v>-0.30114000000000002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9" t="s">
        <v>69</v>
      </c>
      <c r="AU129" s="19" t="s">
        <v>135</v>
      </c>
      <c r="BK129" s="159">
        <f>BK130+BK143</f>
        <v>-78698.339999999997</v>
      </c>
    </row>
    <row r="130" s="12" customFormat="1" ht="25.92" customHeight="1">
      <c r="A130" s="12"/>
      <c r="B130" s="160"/>
      <c r="C130" s="12"/>
      <c r="D130" s="161" t="s">
        <v>69</v>
      </c>
      <c r="E130" s="162" t="s">
        <v>230</v>
      </c>
      <c r="F130" s="162" t="s">
        <v>231</v>
      </c>
      <c r="G130" s="12"/>
      <c r="H130" s="12"/>
      <c r="I130" s="12"/>
      <c r="J130" s="163">
        <f>BK130</f>
        <v>-39211.699999999997</v>
      </c>
      <c r="K130" s="12"/>
      <c r="L130" s="160"/>
      <c r="M130" s="164"/>
      <c r="N130" s="165"/>
      <c r="O130" s="165"/>
      <c r="P130" s="166">
        <f>P131+P137+P139+P141</f>
        <v>0</v>
      </c>
      <c r="Q130" s="165"/>
      <c r="R130" s="166">
        <f>R131+R137+R139+R141</f>
        <v>-1.6741678999999998</v>
      </c>
      <c r="S130" s="165"/>
      <c r="T130" s="167">
        <f>T131+T137+T139+T141</f>
        <v>-0.30114000000000002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1" t="s">
        <v>77</v>
      </c>
      <c r="AT130" s="168" t="s">
        <v>69</v>
      </c>
      <c r="AU130" s="168" t="s">
        <v>70</v>
      </c>
      <c r="AY130" s="161" t="s">
        <v>153</v>
      </c>
      <c r="BK130" s="169">
        <f>BK131+BK137+BK139+BK141</f>
        <v>-39211.699999999997</v>
      </c>
    </row>
    <row r="131" s="12" customFormat="1" ht="22.8" customHeight="1">
      <c r="A131" s="12"/>
      <c r="B131" s="160"/>
      <c r="C131" s="12"/>
      <c r="D131" s="161" t="s">
        <v>69</v>
      </c>
      <c r="E131" s="170" t="s">
        <v>166</v>
      </c>
      <c r="F131" s="170" t="s">
        <v>835</v>
      </c>
      <c r="G131" s="12"/>
      <c r="H131" s="12"/>
      <c r="I131" s="12"/>
      <c r="J131" s="171">
        <f>BK131</f>
        <v>-5751.1999999999998</v>
      </c>
      <c r="K131" s="12"/>
      <c r="L131" s="160"/>
      <c r="M131" s="164"/>
      <c r="N131" s="165"/>
      <c r="O131" s="165"/>
      <c r="P131" s="166">
        <f>SUM(P132:P136)</f>
        <v>0</v>
      </c>
      <c r="Q131" s="165"/>
      <c r="R131" s="166">
        <f>SUM(R132:R136)</f>
        <v>-0.20309900000000003</v>
      </c>
      <c r="S131" s="165"/>
      <c r="T131" s="167">
        <f>SUM(T132:T136)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1" t="s">
        <v>77</v>
      </c>
      <c r="AT131" s="168" t="s">
        <v>69</v>
      </c>
      <c r="AU131" s="168" t="s">
        <v>77</v>
      </c>
      <c r="AY131" s="161" t="s">
        <v>153</v>
      </c>
      <c r="BK131" s="169">
        <f>SUM(BK132:BK136)</f>
        <v>-5751.1999999999998</v>
      </c>
    </row>
    <row r="132" s="2" customFormat="1" ht="16.5" customHeight="1">
      <c r="A132" s="32"/>
      <c r="B132" s="172"/>
      <c r="C132" s="173" t="s">
        <v>77</v>
      </c>
      <c r="D132" s="173" t="s">
        <v>156</v>
      </c>
      <c r="E132" s="174" t="s">
        <v>836</v>
      </c>
      <c r="F132" s="175" t="s">
        <v>837</v>
      </c>
      <c r="G132" s="176" t="s">
        <v>258</v>
      </c>
      <c r="H132" s="177">
        <v>-1.3</v>
      </c>
      <c r="I132" s="178">
        <v>560</v>
      </c>
      <c r="J132" s="178">
        <f>ROUND(I132*H132,2)</f>
        <v>-728</v>
      </c>
      <c r="K132" s="175" t="s">
        <v>1</v>
      </c>
      <c r="L132" s="33"/>
      <c r="M132" s="179" t="s">
        <v>1</v>
      </c>
      <c r="N132" s="180" t="s">
        <v>35</v>
      </c>
      <c r="O132" s="181">
        <v>0</v>
      </c>
      <c r="P132" s="181">
        <f>O132*H132</f>
        <v>0</v>
      </c>
      <c r="Q132" s="181">
        <v>0.038629999999999998</v>
      </c>
      <c r="R132" s="181">
        <f>Q132*H132</f>
        <v>-0.050219</v>
      </c>
      <c r="S132" s="181">
        <v>0</v>
      </c>
      <c r="T132" s="182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3" t="s">
        <v>166</v>
      </c>
      <c r="AT132" s="183" t="s">
        <v>156</v>
      </c>
      <c r="AU132" s="183" t="s">
        <v>79</v>
      </c>
      <c r="AY132" s="19" t="s">
        <v>153</v>
      </c>
      <c r="BE132" s="184">
        <f>IF(N132="základní",J132,0)</f>
        <v>-728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9" t="s">
        <v>77</v>
      </c>
      <c r="BK132" s="184">
        <f>ROUND(I132*H132,2)</f>
        <v>-728</v>
      </c>
      <c r="BL132" s="19" t="s">
        <v>166</v>
      </c>
      <c r="BM132" s="183" t="s">
        <v>838</v>
      </c>
    </row>
    <row r="133" s="13" customFormat="1">
      <c r="A133" s="13"/>
      <c r="B133" s="185"/>
      <c r="C133" s="13"/>
      <c r="D133" s="186" t="s">
        <v>162</v>
      </c>
      <c r="E133" s="187" t="s">
        <v>1</v>
      </c>
      <c r="F133" s="188" t="s">
        <v>839</v>
      </c>
      <c r="G133" s="13"/>
      <c r="H133" s="189">
        <v>-4.2000000000000002</v>
      </c>
      <c r="I133" s="13"/>
      <c r="J133" s="13"/>
      <c r="K133" s="13"/>
      <c r="L133" s="185"/>
      <c r="M133" s="190"/>
      <c r="N133" s="191"/>
      <c r="O133" s="191"/>
      <c r="P133" s="191"/>
      <c r="Q133" s="191"/>
      <c r="R133" s="191"/>
      <c r="S133" s="191"/>
      <c r="T133" s="19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7" t="s">
        <v>162</v>
      </c>
      <c r="AU133" s="187" t="s">
        <v>79</v>
      </c>
      <c r="AV133" s="13" t="s">
        <v>79</v>
      </c>
      <c r="AW133" s="13" t="s">
        <v>27</v>
      </c>
      <c r="AX133" s="13" t="s">
        <v>70</v>
      </c>
      <c r="AY133" s="187" t="s">
        <v>153</v>
      </c>
    </row>
    <row r="134" s="13" customFormat="1">
      <c r="A134" s="13"/>
      <c r="B134" s="185"/>
      <c r="C134" s="13"/>
      <c r="D134" s="186" t="s">
        <v>162</v>
      </c>
      <c r="E134" s="187" t="s">
        <v>1</v>
      </c>
      <c r="F134" s="188" t="s">
        <v>840</v>
      </c>
      <c r="G134" s="13"/>
      <c r="H134" s="189">
        <v>2.8999999999999999</v>
      </c>
      <c r="I134" s="13"/>
      <c r="J134" s="13"/>
      <c r="K134" s="13"/>
      <c r="L134" s="185"/>
      <c r="M134" s="190"/>
      <c r="N134" s="191"/>
      <c r="O134" s="191"/>
      <c r="P134" s="191"/>
      <c r="Q134" s="191"/>
      <c r="R134" s="191"/>
      <c r="S134" s="191"/>
      <c r="T134" s="19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7" t="s">
        <v>162</v>
      </c>
      <c r="AU134" s="187" t="s">
        <v>79</v>
      </c>
      <c r="AV134" s="13" t="s">
        <v>79</v>
      </c>
      <c r="AW134" s="13" t="s">
        <v>27</v>
      </c>
      <c r="AX134" s="13" t="s">
        <v>70</v>
      </c>
      <c r="AY134" s="187" t="s">
        <v>153</v>
      </c>
    </row>
    <row r="135" s="14" customFormat="1">
      <c r="A135" s="14"/>
      <c r="B135" s="193"/>
      <c r="C135" s="14"/>
      <c r="D135" s="186" t="s">
        <v>162</v>
      </c>
      <c r="E135" s="194" t="s">
        <v>1</v>
      </c>
      <c r="F135" s="195" t="s">
        <v>165</v>
      </c>
      <c r="G135" s="14"/>
      <c r="H135" s="196">
        <v>-1.3000000000000003</v>
      </c>
      <c r="I135" s="14"/>
      <c r="J135" s="14"/>
      <c r="K135" s="14"/>
      <c r="L135" s="193"/>
      <c r="M135" s="197"/>
      <c r="N135" s="198"/>
      <c r="O135" s="198"/>
      <c r="P135" s="198"/>
      <c r="Q135" s="198"/>
      <c r="R135" s="198"/>
      <c r="S135" s="198"/>
      <c r="T135" s="19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94" t="s">
        <v>162</v>
      </c>
      <c r="AU135" s="194" t="s">
        <v>79</v>
      </c>
      <c r="AV135" s="14" t="s">
        <v>166</v>
      </c>
      <c r="AW135" s="14" t="s">
        <v>27</v>
      </c>
      <c r="AX135" s="14" t="s">
        <v>77</v>
      </c>
      <c r="AY135" s="194" t="s">
        <v>153</v>
      </c>
    </row>
    <row r="136" s="2" customFormat="1" ht="16.5" customHeight="1">
      <c r="A136" s="32"/>
      <c r="B136" s="172"/>
      <c r="C136" s="200" t="s">
        <v>79</v>
      </c>
      <c r="D136" s="200" t="s">
        <v>167</v>
      </c>
      <c r="E136" s="201" t="s">
        <v>841</v>
      </c>
      <c r="F136" s="202" t="s">
        <v>842</v>
      </c>
      <c r="G136" s="203" t="s">
        <v>258</v>
      </c>
      <c r="H136" s="204">
        <v>-1.365</v>
      </c>
      <c r="I136" s="205">
        <v>3680</v>
      </c>
      <c r="J136" s="205">
        <f>ROUND(I136*H136,2)</f>
        <v>-5023.1999999999998</v>
      </c>
      <c r="K136" s="202" t="s">
        <v>1</v>
      </c>
      <c r="L136" s="206"/>
      <c r="M136" s="207" t="s">
        <v>1</v>
      </c>
      <c r="N136" s="208" t="s">
        <v>35</v>
      </c>
      <c r="O136" s="181">
        <v>0</v>
      </c>
      <c r="P136" s="181">
        <f>O136*H136</f>
        <v>0</v>
      </c>
      <c r="Q136" s="181">
        <v>0.112</v>
      </c>
      <c r="R136" s="181">
        <f>Q136*H136</f>
        <v>-0.15288000000000002</v>
      </c>
      <c r="S136" s="181">
        <v>0</v>
      </c>
      <c r="T136" s="182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83" t="s">
        <v>241</v>
      </c>
      <c r="AT136" s="183" t="s">
        <v>167</v>
      </c>
      <c r="AU136" s="183" t="s">
        <v>79</v>
      </c>
      <c r="AY136" s="19" t="s">
        <v>153</v>
      </c>
      <c r="BE136" s="184">
        <f>IF(N136="základní",J136,0)</f>
        <v>-5023.1999999999998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9" t="s">
        <v>77</v>
      </c>
      <c r="BK136" s="184">
        <f>ROUND(I136*H136,2)</f>
        <v>-5023.1999999999998</v>
      </c>
      <c r="BL136" s="19" t="s">
        <v>166</v>
      </c>
      <c r="BM136" s="183" t="s">
        <v>843</v>
      </c>
    </row>
    <row r="137" s="12" customFormat="1" ht="22.8" customHeight="1">
      <c r="A137" s="12"/>
      <c r="B137" s="160"/>
      <c r="C137" s="12"/>
      <c r="D137" s="161" t="s">
        <v>69</v>
      </c>
      <c r="E137" s="170" t="s">
        <v>458</v>
      </c>
      <c r="F137" s="170" t="s">
        <v>459</v>
      </c>
      <c r="G137" s="12"/>
      <c r="H137" s="12"/>
      <c r="I137" s="12"/>
      <c r="J137" s="171">
        <f>BK137</f>
        <v>-15057</v>
      </c>
      <c r="K137" s="12"/>
      <c r="L137" s="160"/>
      <c r="M137" s="164"/>
      <c r="N137" s="165"/>
      <c r="O137" s="165"/>
      <c r="P137" s="166">
        <f>P138</f>
        <v>0</v>
      </c>
      <c r="Q137" s="165"/>
      <c r="R137" s="166">
        <f>R138</f>
        <v>-0.30465329999999996</v>
      </c>
      <c r="S137" s="165"/>
      <c r="T137" s="167">
        <f>T138</f>
        <v>-0.30114000000000002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61" t="s">
        <v>77</v>
      </c>
      <c r="AT137" s="168" t="s">
        <v>69</v>
      </c>
      <c r="AU137" s="168" t="s">
        <v>77</v>
      </c>
      <c r="AY137" s="161" t="s">
        <v>153</v>
      </c>
      <c r="BK137" s="169">
        <f>BK138</f>
        <v>-15057</v>
      </c>
    </row>
    <row r="138" s="2" customFormat="1" ht="16.5" customHeight="1">
      <c r="A138" s="32"/>
      <c r="B138" s="172"/>
      <c r="C138" s="173" t="s">
        <v>172</v>
      </c>
      <c r="D138" s="173" t="s">
        <v>156</v>
      </c>
      <c r="E138" s="174" t="s">
        <v>460</v>
      </c>
      <c r="F138" s="175" t="s">
        <v>461</v>
      </c>
      <c r="G138" s="176" t="s">
        <v>235</v>
      </c>
      <c r="H138" s="177">
        <v>-50.189999999999998</v>
      </c>
      <c r="I138" s="178">
        <v>300</v>
      </c>
      <c r="J138" s="178">
        <f>ROUND(I138*H138,2)</f>
        <v>-15057</v>
      </c>
      <c r="K138" s="175" t="s">
        <v>844</v>
      </c>
      <c r="L138" s="33"/>
      <c r="M138" s="179" t="s">
        <v>1</v>
      </c>
      <c r="N138" s="180" t="s">
        <v>35</v>
      </c>
      <c r="O138" s="181">
        <v>0</v>
      </c>
      <c r="P138" s="181">
        <f>O138*H138</f>
        <v>0</v>
      </c>
      <c r="Q138" s="181">
        <v>0.0060699999999999999</v>
      </c>
      <c r="R138" s="181">
        <f>Q138*H138</f>
        <v>-0.30465329999999996</v>
      </c>
      <c r="S138" s="181">
        <v>0.0060000000000000001</v>
      </c>
      <c r="T138" s="182">
        <f>S138*H138</f>
        <v>-0.30114000000000002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3" t="s">
        <v>166</v>
      </c>
      <c r="AT138" s="183" t="s">
        <v>156</v>
      </c>
      <c r="AU138" s="183" t="s">
        <v>79</v>
      </c>
      <c r="AY138" s="19" t="s">
        <v>153</v>
      </c>
      <c r="BE138" s="184">
        <f>IF(N138="základní",J138,0)</f>
        <v>-15057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9" t="s">
        <v>77</v>
      </c>
      <c r="BK138" s="184">
        <f>ROUND(I138*H138,2)</f>
        <v>-15057</v>
      </c>
      <c r="BL138" s="19" t="s">
        <v>166</v>
      </c>
      <c r="BM138" s="183" t="s">
        <v>845</v>
      </c>
    </row>
    <row r="139" s="12" customFormat="1" ht="22.8" customHeight="1">
      <c r="A139" s="12"/>
      <c r="B139" s="160"/>
      <c r="C139" s="12"/>
      <c r="D139" s="161" t="s">
        <v>69</v>
      </c>
      <c r="E139" s="170" t="s">
        <v>846</v>
      </c>
      <c r="F139" s="170" t="s">
        <v>847</v>
      </c>
      <c r="G139" s="12"/>
      <c r="H139" s="12"/>
      <c r="I139" s="12"/>
      <c r="J139" s="171">
        <f>BK139</f>
        <v>-17566.5</v>
      </c>
      <c r="K139" s="12"/>
      <c r="L139" s="160"/>
      <c r="M139" s="164"/>
      <c r="N139" s="165"/>
      <c r="O139" s="165"/>
      <c r="P139" s="166">
        <f>P140</f>
        <v>0</v>
      </c>
      <c r="Q139" s="165"/>
      <c r="R139" s="166">
        <f>R140</f>
        <v>-1.1664155999999999</v>
      </c>
      <c r="S139" s="165"/>
      <c r="T139" s="167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61" t="s">
        <v>77</v>
      </c>
      <c r="AT139" s="168" t="s">
        <v>69</v>
      </c>
      <c r="AU139" s="168" t="s">
        <v>77</v>
      </c>
      <c r="AY139" s="161" t="s">
        <v>153</v>
      </c>
      <c r="BK139" s="169">
        <f>BK140</f>
        <v>-17566.5</v>
      </c>
    </row>
    <row r="140" s="2" customFormat="1" ht="16.5" customHeight="1">
      <c r="A140" s="32"/>
      <c r="B140" s="172"/>
      <c r="C140" s="173" t="s">
        <v>166</v>
      </c>
      <c r="D140" s="173" t="s">
        <v>156</v>
      </c>
      <c r="E140" s="174" t="s">
        <v>848</v>
      </c>
      <c r="F140" s="175" t="s">
        <v>849</v>
      </c>
      <c r="G140" s="176" t="s">
        <v>235</v>
      </c>
      <c r="H140" s="177">
        <v>-50.189999999999998</v>
      </c>
      <c r="I140" s="178">
        <v>350</v>
      </c>
      <c r="J140" s="178">
        <f>ROUND(I140*H140,2)</f>
        <v>-17566.5</v>
      </c>
      <c r="K140" s="175" t="s">
        <v>844</v>
      </c>
      <c r="L140" s="33"/>
      <c r="M140" s="179" t="s">
        <v>1</v>
      </c>
      <c r="N140" s="180" t="s">
        <v>35</v>
      </c>
      <c r="O140" s="181">
        <v>0</v>
      </c>
      <c r="P140" s="181">
        <f>O140*H140</f>
        <v>0</v>
      </c>
      <c r="Q140" s="181">
        <v>0.02324</v>
      </c>
      <c r="R140" s="181">
        <f>Q140*H140</f>
        <v>-1.1664155999999999</v>
      </c>
      <c r="S140" s="181">
        <v>0</v>
      </c>
      <c r="T140" s="182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83" t="s">
        <v>166</v>
      </c>
      <c r="AT140" s="183" t="s">
        <v>156</v>
      </c>
      <c r="AU140" s="183" t="s">
        <v>79</v>
      </c>
      <c r="AY140" s="19" t="s">
        <v>153</v>
      </c>
      <c r="BE140" s="184">
        <f>IF(N140="základní",J140,0)</f>
        <v>-17566.5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9" t="s">
        <v>77</v>
      </c>
      <c r="BK140" s="184">
        <f>ROUND(I140*H140,2)</f>
        <v>-17566.5</v>
      </c>
      <c r="BL140" s="19" t="s">
        <v>166</v>
      </c>
      <c r="BM140" s="183" t="s">
        <v>850</v>
      </c>
    </row>
    <row r="141" s="12" customFormat="1" ht="22.8" customHeight="1">
      <c r="A141" s="12"/>
      <c r="B141" s="160"/>
      <c r="C141" s="12"/>
      <c r="D141" s="161" t="s">
        <v>69</v>
      </c>
      <c r="E141" s="170" t="s">
        <v>352</v>
      </c>
      <c r="F141" s="170" t="s">
        <v>353</v>
      </c>
      <c r="G141" s="12"/>
      <c r="H141" s="12"/>
      <c r="I141" s="12"/>
      <c r="J141" s="171">
        <f>BK141</f>
        <v>-837</v>
      </c>
      <c r="K141" s="12"/>
      <c r="L141" s="160"/>
      <c r="M141" s="164"/>
      <c r="N141" s="165"/>
      <c r="O141" s="165"/>
      <c r="P141" s="166">
        <f>P142</f>
        <v>0</v>
      </c>
      <c r="Q141" s="165"/>
      <c r="R141" s="166">
        <f>R142</f>
        <v>0</v>
      </c>
      <c r="S141" s="165"/>
      <c r="T141" s="167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61" t="s">
        <v>77</v>
      </c>
      <c r="AT141" s="168" t="s">
        <v>69</v>
      </c>
      <c r="AU141" s="168" t="s">
        <v>77</v>
      </c>
      <c r="AY141" s="161" t="s">
        <v>153</v>
      </c>
      <c r="BK141" s="169">
        <f>BK142</f>
        <v>-837</v>
      </c>
    </row>
    <row r="142" s="2" customFormat="1" ht="16.5" customHeight="1">
      <c r="A142" s="32"/>
      <c r="B142" s="172"/>
      <c r="C142" s="173" t="s">
        <v>179</v>
      </c>
      <c r="D142" s="173" t="s">
        <v>156</v>
      </c>
      <c r="E142" s="174" t="s">
        <v>354</v>
      </c>
      <c r="F142" s="175" t="s">
        <v>355</v>
      </c>
      <c r="G142" s="176" t="s">
        <v>317</v>
      </c>
      <c r="H142" s="177">
        <v>-1.6739999999999999</v>
      </c>
      <c r="I142" s="178">
        <v>500</v>
      </c>
      <c r="J142" s="178">
        <f>ROUND(I142*H142,2)</f>
        <v>-837</v>
      </c>
      <c r="K142" s="175" t="s">
        <v>844</v>
      </c>
      <c r="L142" s="33"/>
      <c r="M142" s="179" t="s">
        <v>1</v>
      </c>
      <c r="N142" s="180" t="s">
        <v>35</v>
      </c>
      <c r="O142" s="181">
        <v>0</v>
      </c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83" t="s">
        <v>166</v>
      </c>
      <c r="AT142" s="183" t="s">
        <v>156</v>
      </c>
      <c r="AU142" s="183" t="s">
        <v>79</v>
      </c>
      <c r="AY142" s="19" t="s">
        <v>153</v>
      </c>
      <c r="BE142" s="184">
        <f>IF(N142="základní",J142,0)</f>
        <v>-837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9" t="s">
        <v>77</v>
      </c>
      <c r="BK142" s="184">
        <f>ROUND(I142*H142,2)</f>
        <v>-837</v>
      </c>
      <c r="BL142" s="19" t="s">
        <v>166</v>
      </c>
      <c r="BM142" s="183" t="s">
        <v>851</v>
      </c>
    </row>
    <row r="143" s="12" customFormat="1" ht="25.92" customHeight="1">
      <c r="A143" s="12"/>
      <c r="B143" s="160"/>
      <c r="C143" s="12"/>
      <c r="D143" s="161" t="s">
        <v>69</v>
      </c>
      <c r="E143" s="162" t="s">
        <v>151</v>
      </c>
      <c r="F143" s="162" t="s">
        <v>152</v>
      </c>
      <c r="G143" s="12"/>
      <c r="H143" s="12"/>
      <c r="I143" s="12"/>
      <c r="J143" s="163">
        <f>BK143</f>
        <v>-39486.639999999999</v>
      </c>
      <c r="K143" s="12"/>
      <c r="L143" s="160"/>
      <c r="M143" s="164"/>
      <c r="N143" s="165"/>
      <c r="O143" s="165"/>
      <c r="P143" s="166">
        <f>P144+P146+P154</f>
        <v>0</v>
      </c>
      <c r="Q143" s="165"/>
      <c r="R143" s="166">
        <f>R144+R146+R154</f>
        <v>-0.33827189999999996</v>
      </c>
      <c r="S143" s="165"/>
      <c r="T143" s="167">
        <f>T144+T146+T154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61" t="s">
        <v>79</v>
      </c>
      <c r="AT143" s="168" t="s">
        <v>69</v>
      </c>
      <c r="AU143" s="168" t="s">
        <v>70</v>
      </c>
      <c r="AY143" s="161" t="s">
        <v>153</v>
      </c>
      <c r="BK143" s="169">
        <f>BK144+BK146+BK154</f>
        <v>-39486.639999999999</v>
      </c>
    </row>
    <row r="144" s="12" customFormat="1" ht="22.8" customHeight="1">
      <c r="A144" s="12"/>
      <c r="B144" s="160"/>
      <c r="C144" s="12"/>
      <c r="D144" s="161" t="s">
        <v>69</v>
      </c>
      <c r="E144" s="170" t="s">
        <v>154</v>
      </c>
      <c r="F144" s="170" t="s">
        <v>155</v>
      </c>
      <c r="G144" s="12"/>
      <c r="H144" s="12"/>
      <c r="I144" s="12"/>
      <c r="J144" s="171">
        <f>BK144</f>
        <v>-5000</v>
      </c>
      <c r="K144" s="12"/>
      <c r="L144" s="160"/>
      <c r="M144" s="164"/>
      <c r="N144" s="165"/>
      <c r="O144" s="165"/>
      <c r="P144" s="166">
        <f>P145</f>
        <v>0</v>
      </c>
      <c r="Q144" s="165"/>
      <c r="R144" s="166">
        <f>R145</f>
        <v>-0.29999999999999999</v>
      </c>
      <c r="S144" s="165"/>
      <c r="T144" s="167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61" t="s">
        <v>79</v>
      </c>
      <c r="AT144" s="168" t="s">
        <v>69</v>
      </c>
      <c r="AU144" s="168" t="s">
        <v>77</v>
      </c>
      <c r="AY144" s="161" t="s">
        <v>153</v>
      </c>
      <c r="BK144" s="169">
        <f>BK145</f>
        <v>-5000</v>
      </c>
    </row>
    <row r="145" s="2" customFormat="1" ht="16.5" customHeight="1">
      <c r="A145" s="32"/>
      <c r="B145" s="172"/>
      <c r="C145" s="173" t="s">
        <v>183</v>
      </c>
      <c r="D145" s="173" t="s">
        <v>156</v>
      </c>
      <c r="E145" s="174" t="s">
        <v>852</v>
      </c>
      <c r="F145" s="175" t="s">
        <v>853</v>
      </c>
      <c r="G145" s="176" t="s">
        <v>159</v>
      </c>
      <c r="H145" s="177">
        <v>-1</v>
      </c>
      <c r="I145" s="178">
        <v>5000</v>
      </c>
      <c r="J145" s="178">
        <f>ROUND(I145*H145,2)</f>
        <v>-5000</v>
      </c>
      <c r="K145" s="175" t="s">
        <v>1</v>
      </c>
      <c r="L145" s="33"/>
      <c r="M145" s="179" t="s">
        <v>1</v>
      </c>
      <c r="N145" s="180" t="s">
        <v>35</v>
      </c>
      <c r="O145" s="181">
        <v>0</v>
      </c>
      <c r="P145" s="181">
        <f>O145*H145</f>
        <v>0</v>
      </c>
      <c r="Q145" s="181">
        <v>0.29999999999999999</v>
      </c>
      <c r="R145" s="181">
        <f>Q145*H145</f>
        <v>-0.29999999999999999</v>
      </c>
      <c r="S145" s="181">
        <v>0</v>
      </c>
      <c r="T145" s="182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83" t="s">
        <v>160</v>
      </c>
      <c r="AT145" s="183" t="s">
        <v>156</v>
      </c>
      <c r="AU145" s="183" t="s">
        <v>79</v>
      </c>
      <c r="AY145" s="19" t="s">
        <v>153</v>
      </c>
      <c r="BE145" s="184">
        <f>IF(N145="základní",J145,0)</f>
        <v>-5000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9" t="s">
        <v>77</v>
      </c>
      <c r="BK145" s="184">
        <f>ROUND(I145*H145,2)</f>
        <v>-5000</v>
      </c>
      <c r="BL145" s="19" t="s">
        <v>160</v>
      </c>
      <c r="BM145" s="183" t="s">
        <v>854</v>
      </c>
    </row>
    <row r="146" s="12" customFormat="1" ht="22.8" customHeight="1">
      <c r="A146" s="12"/>
      <c r="B146" s="160"/>
      <c r="C146" s="12"/>
      <c r="D146" s="161" t="s">
        <v>69</v>
      </c>
      <c r="E146" s="170" t="s">
        <v>269</v>
      </c>
      <c r="F146" s="170" t="s">
        <v>270</v>
      </c>
      <c r="G146" s="12"/>
      <c r="H146" s="12"/>
      <c r="I146" s="12"/>
      <c r="J146" s="171">
        <f>BK146</f>
        <v>-28463.84</v>
      </c>
      <c r="K146" s="12"/>
      <c r="L146" s="160"/>
      <c r="M146" s="164"/>
      <c r="N146" s="165"/>
      <c r="O146" s="165"/>
      <c r="P146" s="166">
        <f>SUM(P147:P153)</f>
        <v>0</v>
      </c>
      <c r="Q146" s="165"/>
      <c r="R146" s="166">
        <f>SUM(R147:R153)</f>
        <v>-0.027732</v>
      </c>
      <c r="S146" s="165"/>
      <c r="T146" s="167">
        <f>SUM(T147:T153)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61" t="s">
        <v>79</v>
      </c>
      <c r="AT146" s="168" t="s">
        <v>69</v>
      </c>
      <c r="AU146" s="168" t="s">
        <v>77</v>
      </c>
      <c r="AY146" s="161" t="s">
        <v>153</v>
      </c>
      <c r="BK146" s="169">
        <f>SUM(BK147:BK153)</f>
        <v>-28463.84</v>
      </c>
    </row>
    <row r="147" s="2" customFormat="1" ht="16.5" customHeight="1">
      <c r="A147" s="32"/>
      <c r="B147" s="172"/>
      <c r="C147" s="173" t="s">
        <v>187</v>
      </c>
      <c r="D147" s="173" t="s">
        <v>156</v>
      </c>
      <c r="E147" s="174" t="s">
        <v>855</v>
      </c>
      <c r="F147" s="175" t="s">
        <v>856</v>
      </c>
      <c r="G147" s="176" t="s">
        <v>235</v>
      </c>
      <c r="H147" s="177">
        <v>-0.54000000000000004</v>
      </c>
      <c r="I147" s="178">
        <v>50</v>
      </c>
      <c r="J147" s="178">
        <f>ROUND(I147*H147,2)</f>
        <v>-27</v>
      </c>
      <c r="K147" s="175" t="s">
        <v>1</v>
      </c>
      <c r="L147" s="33"/>
      <c r="M147" s="179" t="s">
        <v>1</v>
      </c>
      <c r="N147" s="180" t="s">
        <v>35</v>
      </c>
      <c r="O147" s="181">
        <v>0</v>
      </c>
      <c r="P147" s="181">
        <f>O147*H147</f>
        <v>0</v>
      </c>
      <c r="Q147" s="181">
        <v>0</v>
      </c>
      <c r="R147" s="181">
        <f>Q147*H147</f>
        <v>0</v>
      </c>
      <c r="S147" s="181">
        <v>0</v>
      </c>
      <c r="T147" s="182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83" t="s">
        <v>160</v>
      </c>
      <c r="AT147" s="183" t="s">
        <v>156</v>
      </c>
      <c r="AU147" s="183" t="s">
        <v>79</v>
      </c>
      <c r="AY147" s="19" t="s">
        <v>153</v>
      </c>
      <c r="BE147" s="184">
        <f>IF(N147="základní",J147,0)</f>
        <v>-27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9" t="s">
        <v>77</v>
      </c>
      <c r="BK147" s="184">
        <f>ROUND(I147*H147,2)</f>
        <v>-27</v>
      </c>
      <c r="BL147" s="19" t="s">
        <v>160</v>
      </c>
      <c r="BM147" s="183" t="s">
        <v>857</v>
      </c>
    </row>
    <row r="148" s="2" customFormat="1" ht="16.5" customHeight="1">
      <c r="A148" s="32"/>
      <c r="B148" s="172"/>
      <c r="C148" s="200" t="s">
        <v>241</v>
      </c>
      <c r="D148" s="200" t="s">
        <v>167</v>
      </c>
      <c r="E148" s="201" t="s">
        <v>858</v>
      </c>
      <c r="F148" s="202" t="s">
        <v>859</v>
      </c>
      <c r="G148" s="203" t="s">
        <v>235</v>
      </c>
      <c r="H148" s="204">
        <v>-0.56699999999999995</v>
      </c>
      <c r="I148" s="205">
        <v>6520</v>
      </c>
      <c r="J148" s="205">
        <f>ROUND(I148*H148,2)</f>
        <v>-3696.8400000000001</v>
      </c>
      <c r="K148" s="202" t="s">
        <v>1</v>
      </c>
      <c r="L148" s="206"/>
      <c r="M148" s="207" t="s">
        <v>1</v>
      </c>
      <c r="N148" s="208" t="s">
        <v>35</v>
      </c>
      <c r="O148" s="181">
        <v>0</v>
      </c>
      <c r="P148" s="181">
        <f>O148*H148</f>
        <v>0</v>
      </c>
      <c r="Q148" s="181">
        <v>0.016</v>
      </c>
      <c r="R148" s="181">
        <f>Q148*H148</f>
        <v>-0.0090720000000000002</v>
      </c>
      <c r="S148" s="181">
        <v>0</v>
      </c>
      <c r="T148" s="182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83" t="s">
        <v>170</v>
      </c>
      <c r="AT148" s="183" t="s">
        <v>167</v>
      </c>
      <c r="AU148" s="183" t="s">
        <v>79</v>
      </c>
      <c r="AY148" s="19" t="s">
        <v>153</v>
      </c>
      <c r="BE148" s="184">
        <f>IF(N148="základní",J148,0)</f>
        <v>-3696.8400000000001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9" t="s">
        <v>77</v>
      </c>
      <c r="BK148" s="184">
        <f>ROUND(I148*H148,2)</f>
        <v>-3696.8400000000001</v>
      </c>
      <c r="BL148" s="19" t="s">
        <v>160</v>
      </c>
      <c r="BM148" s="183" t="s">
        <v>860</v>
      </c>
    </row>
    <row r="149" s="2" customFormat="1" ht="16.5" customHeight="1">
      <c r="A149" s="32"/>
      <c r="B149" s="172"/>
      <c r="C149" s="173" t="s">
        <v>271</v>
      </c>
      <c r="D149" s="173" t="s">
        <v>156</v>
      </c>
      <c r="E149" s="174" t="s">
        <v>861</v>
      </c>
      <c r="F149" s="175" t="s">
        <v>862</v>
      </c>
      <c r="G149" s="176" t="s">
        <v>258</v>
      </c>
      <c r="H149" s="177">
        <v>-3</v>
      </c>
      <c r="I149" s="178">
        <v>100</v>
      </c>
      <c r="J149" s="178">
        <f>ROUND(I149*H149,2)</f>
        <v>-300</v>
      </c>
      <c r="K149" s="175" t="s">
        <v>1</v>
      </c>
      <c r="L149" s="33"/>
      <c r="M149" s="179" t="s">
        <v>1</v>
      </c>
      <c r="N149" s="180" t="s">
        <v>35</v>
      </c>
      <c r="O149" s="181">
        <v>0</v>
      </c>
      <c r="P149" s="181">
        <f>O149*H149</f>
        <v>0</v>
      </c>
      <c r="Q149" s="181">
        <v>0</v>
      </c>
      <c r="R149" s="181">
        <f>Q149*H149</f>
        <v>0</v>
      </c>
      <c r="S149" s="181">
        <v>0</v>
      </c>
      <c r="T149" s="182">
        <f>S149*H149</f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183" t="s">
        <v>160</v>
      </c>
      <c r="AT149" s="183" t="s">
        <v>156</v>
      </c>
      <c r="AU149" s="183" t="s">
        <v>79</v>
      </c>
      <c r="AY149" s="19" t="s">
        <v>153</v>
      </c>
      <c r="BE149" s="184">
        <f>IF(N149="základní",J149,0)</f>
        <v>-300</v>
      </c>
      <c r="BF149" s="184">
        <f>IF(N149="snížená",J149,0)</f>
        <v>0</v>
      </c>
      <c r="BG149" s="184">
        <f>IF(N149="zákl. přenesená",J149,0)</f>
        <v>0</v>
      </c>
      <c r="BH149" s="184">
        <f>IF(N149="sníž. přenesená",J149,0)</f>
        <v>0</v>
      </c>
      <c r="BI149" s="184">
        <f>IF(N149="nulová",J149,0)</f>
        <v>0</v>
      </c>
      <c r="BJ149" s="19" t="s">
        <v>77</v>
      </c>
      <c r="BK149" s="184">
        <f>ROUND(I149*H149,2)</f>
        <v>-300</v>
      </c>
      <c r="BL149" s="19" t="s">
        <v>160</v>
      </c>
      <c r="BM149" s="183" t="s">
        <v>863</v>
      </c>
    </row>
    <row r="150" s="2" customFormat="1" ht="16.5" customHeight="1">
      <c r="A150" s="32"/>
      <c r="B150" s="172"/>
      <c r="C150" s="200" t="s">
        <v>276</v>
      </c>
      <c r="D150" s="200" t="s">
        <v>167</v>
      </c>
      <c r="E150" s="201" t="s">
        <v>864</v>
      </c>
      <c r="F150" s="202" t="s">
        <v>865</v>
      </c>
      <c r="G150" s="203" t="s">
        <v>258</v>
      </c>
      <c r="H150" s="204">
        <v>-3.2999999999999998</v>
      </c>
      <c r="I150" s="205">
        <v>300</v>
      </c>
      <c r="J150" s="205">
        <f>ROUND(I150*H150,2)</f>
        <v>-990</v>
      </c>
      <c r="K150" s="202" t="s">
        <v>1</v>
      </c>
      <c r="L150" s="206"/>
      <c r="M150" s="207" t="s">
        <v>1</v>
      </c>
      <c r="N150" s="208" t="s">
        <v>35</v>
      </c>
      <c r="O150" s="181">
        <v>0</v>
      </c>
      <c r="P150" s="181">
        <f>O150*H150</f>
        <v>0</v>
      </c>
      <c r="Q150" s="181">
        <v>0.00020000000000000001</v>
      </c>
      <c r="R150" s="181">
        <f>Q150*H150</f>
        <v>-0.00066</v>
      </c>
      <c r="S150" s="181">
        <v>0</v>
      </c>
      <c r="T150" s="182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83" t="s">
        <v>170</v>
      </c>
      <c r="AT150" s="183" t="s">
        <v>167</v>
      </c>
      <c r="AU150" s="183" t="s">
        <v>79</v>
      </c>
      <c r="AY150" s="19" t="s">
        <v>153</v>
      </c>
      <c r="BE150" s="184">
        <f>IF(N150="základní",J150,0)</f>
        <v>-990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9" t="s">
        <v>77</v>
      </c>
      <c r="BK150" s="184">
        <f>ROUND(I150*H150,2)</f>
        <v>-990</v>
      </c>
      <c r="BL150" s="19" t="s">
        <v>160</v>
      </c>
      <c r="BM150" s="183" t="s">
        <v>866</v>
      </c>
    </row>
    <row r="151" s="2" customFormat="1" ht="16.5" customHeight="1">
      <c r="A151" s="32"/>
      <c r="B151" s="172"/>
      <c r="C151" s="173" t="s">
        <v>328</v>
      </c>
      <c r="D151" s="173" t="s">
        <v>156</v>
      </c>
      <c r="E151" s="174" t="s">
        <v>867</v>
      </c>
      <c r="F151" s="175" t="s">
        <v>868</v>
      </c>
      <c r="G151" s="176" t="s">
        <v>258</v>
      </c>
      <c r="H151" s="177">
        <v>-2.2999999999999998</v>
      </c>
      <c r="I151" s="178">
        <v>1500</v>
      </c>
      <c r="J151" s="178">
        <f>ROUND(I151*H151,2)</f>
        <v>-3450</v>
      </c>
      <c r="K151" s="175" t="s">
        <v>1</v>
      </c>
      <c r="L151" s="33"/>
      <c r="M151" s="179" t="s">
        <v>1</v>
      </c>
      <c r="N151" s="180" t="s">
        <v>35</v>
      </c>
      <c r="O151" s="181">
        <v>0</v>
      </c>
      <c r="P151" s="181">
        <f>O151*H151</f>
        <v>0</v>
      </c>
      <c r="Q151" s="181">
        <v>0</v>
      </c>
      <c r="R151" s="181">
        <f>Q151*H151</f>
        <v>0</v>
      </c>
      <c r="S151" s="181">
        <v>0</v>
      </c>
      <c r="T151" s="182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83" t="s">
        <v>160</v>
      </c>
      <c r="AT151" s="183" t="s">
        <v>156</v>
      </c>
      <c r="AU151" s="183" t="s">
        <v>79</v>
      </c>
      <c r="AY151" s="19" t="s">
        <v>153</v>
      </c>
      <c r="BE151" s="184">
        <f>IF(N151="základní",J151,0)</f>
        <v>-3450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9" t="s">
        <v>77</v>
      </c>
      <c r="BK151" s="184">
        <f>ROUND(I151*H151,2)</f>
        <v>-3450</v>
      </c>
      <c r="BL151" s="19" t="s">
        <v>160</v>
      </c>
      <c r="BM151" s="183" t="s">
        <v>869</v>
      </c>
    </row>
    <row r="152" s="2" customFormat="1" ht="16.5" customHeight="1">
      <c r="A152" s="32"/>
      <c r="B152" s="172"/>
      <c r="C152" s="200" t="s">
        <v>333</v>
      </c>
      <c r="D152" s="200" t="s">
        <v>167</v>
      </c>
      <c r="E152" s="201" t="s">
        <v>870</v>
      </c>
      <c r="F152" s="202" t="s">
        <v>871</v>
      </c>
      <c r="G152" s="203" t="s">
        <v>159</v>
      </c>
      <c r="H152" s="204">
        <v>-1</v>
      </c>
      <c r="I152" s="205">
        <v>12000</v>
      </c>
      <c r="J152" s="205">
        <f>ROUND(I152*H152,2)</f>
        <v>-12000</v>
      </c>
      <c r="K152" s="202" t="s">
        <v>1</v>
      </c>
      <c r="L152" s="206"/>
      <c r="M152" s="207" t="s">
        <v>1</v>
      </c>
      <c r="N152" s="208" t="s">
        <v>35</v>
      </c>
      <c r="O152" s="181">
        <v>0</v>
      </c>
      <c r="P152" s="181">
        <f>O152*H152</f>
        <v>0</v>
      </c>
      <c r="Q152" s="181">
        <v>0.0089999999999999993</v>
      </c>
      <c r="R152" s="181">
        <f>Q152*H152</f>
        <v>-0.0089999999999999993</v>
      </c>
      <c r="S152" s="181">
        <v>0</v>
      </c>
      <c r="T152" s="182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83" t="s">
        <v>170</v>
      </c>
      <c r="AT152" s="183" t="s">
        <v>167</v>
      </c>
      <c r="AU152" s="183" t="s">
        <v>79</v>
      </c>
      <c r="AY152" s="19" t="s">
        <v>153</v>
      </c>
      <c r="BE152" s="184">
        <f>IF(N152="základní",J152,0)</f>
        <v>-12000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9" t="s">
        <v>77</v>
      </c>
      <c r="BK152" s="184">
        <f>ROUND(I152*H152,2)</f>
        <v>-12000</v>
      </c>
      <c r="BL152" s="19" t="s">
        <v>160</v>
      </c>
      <c r="BM152" s="183" t="s">
        <v>872</v>
      </c>
    </row>
    <row r="153" s="2" customFormat="1" ht="16.5" customHeight="1">
      <c r="A153" s="32"/>
      <c r="B153" s="172"/>
      <c r="C153" s="200" t="s">
        <v>337</v>
      </c>
      <c r="D153" s="200" t="s">
        <v>167</v>
      </c>
      <c r="E153" s="201" t="s">
        <v>873</v>
      </c>
      <c r="F153" s="202" t="s">
        <v>874</v>
      </c>
      <c r="G153" s="203" t="s">
        <v>159</v>
      </c>
      <c r="H153" s="204">
        <v>-1</v>
      </c>
      <c r="I153" s="205">
        <v>8000</v>
      </c>
      <c r="J153" s="205">
        <f>ROUND(I153*H153,2)</f>
        <v>-8000</v>
      </c>
      <c r="K153" s="202" t="s">
        <v>1</v>
      </c>
      <c r="L153" s="206"/>
      <c r="M153" s="207" t="s">
        <v>1</v>
      </c>
      <c r="N153" s="208" t="s">
        <v>35</v>
      </c>
      <c r="O153" s="181">
        <v>0</v>
      </c>
      <c r="P153" s="181">
        <f>O153*H153</f>
        <v>0</v>
      </c>
      <c r="Q153" s="181">
        <v>0.0089999999999999993</v>
      </c>
      <c r="R153" s="181">
        <f>Q153*H153</f>
        <v>-0.0089999999999999993</v>
      </c>
      <c r="S153" s="181">
        <v>0</v>
      </c>
      <c r="T153" s="182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83" t="s">
        <v>170</v>
      </c>
      <c r="AT153" s="183" t="s">
        <v>167</v>
      </c>
      <c r="AU153" s="183" t="s">
        <v>79</v>
      </c>
      <c r="AY153" s="19" t="s">
        <v>153</v>
      </c>
      <c r="BE153" s="184">
        <f>IF(N153="základní",J153,0)</f>
        <v>-8000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9" t="s">
        <v>77</v>
      </c>
      <c r="BK153" s="184">
        <f>ROUND(I153*H153,2)</f>
        <v>-8000</v>
      </c>
      <c r="BL153" s="19" t="s">
        <v>160</v>
      </c>
      <c r="BM153" s="183" t="s">
        <v>875</v>
      </c>
    </row>
    <row r="154" s="12" customFormat="1" ht="22.8" customHeight="1">
      <c r="A154" s="12"/>
      <c r="B154" s="160"/>
      <c r="C154" s="12"/>
      <c r="D154" s="161" t="s">
        <v>69</v>
      </c>
      <c r="E154" s="170" t="s">
        <v>545</v>
      </c>
      <c r="F154" s="170" t="s">
        <v>546</v>
      </c>
      <c r="G154" s="12"/>
      <c r="H154" s="12"/>
      <c r="I154" s="12"/>
      <c r="J154" s="171">
        <f>BK154</f>
        <v>-6022.8000000000002</v>
      </c>
      <c r="K154" s="12"/>
      <c r="L154" s="160"/>
      <c r="M154" s="164"/>
      <c r="N154" s="165"/>
      <c r="O154" s="165"/>
      <c r="P154" s="166">
        <f>P155</f>
        <v>0</v>
      </c>
      <c r="Q154" s="165"/>
      <c r="R154" s="166">
        <f>R155</f>
        <v>-0.0105399</v>
      </c>
      <c r="S154" s="165"/>
      <c r="T154" s="167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61" t="s">
        <v>79</v>
      </c>
      <c r="AT154" s="168" t="s">
        <v>69</v>
      </c>
      <c r="AU154" s="168" t="s">
        <v>77</v>
      </c>
      <c r="AY154" s="161" t="s">
        <v>153</v>
      </c>
      <c r="BK154" s="169">
        <f>BK155</f>
        <v>-6022.8000000000002</v>
      </c>
    </row>
    <row r="155" s="2" customFormat="1" ht="16.5" customHeight="1">
      <c r="A155" s="32"/>
      <c r="B155" s="172"/>
      <c r="C155" s="173" t="s">
        <v>343</v>
      </c>
      <c r="D155" s="173" t="s">
        <v>156</v>
      </c>
      <c r="E155" s="174" t="s">
        <v>876</v>
      </c>
      <c r="F155" s="175" t="s">
        <v>877</v>
      </c>
      <c r="G155" s="176" t="s">
        <v>235</v>
      </c>
      <c r="H155" s="177">
        <v>-50.189999999999998</v>
      </c>
      <c r="I155" s="178">
        <v>120</v>
      </c>
      <c r="J155" s="178">
        <f>ROUND(I155*H155,2)</f>
        <v>-6022.8000000000002</v>
      </c>
      <c r="K155" s="175" t="s">
        <v>1</v>
      </c>
      <c r="L155" s="33"/>
      <c r="M155" s="222" t="s">
        <v>1</v>
      </c>
      <c r="N155" s="223" t="s">
        <v>35</v>
      </c>
      <c r="O155" s="220">
        <v>0</v>
      </c>
      <c r="P155" s="220">
        <f>O155*H155</f>
        <v>0</v>
      </c>
      <c r="Q155" s="220">
        <v>0.00021000000000000001</v>
      </c>
      <c r="R155" s="220">
        <f>Q155*H155</f>
        <v>-0.0105399</v>
      </c>
      <c r="S155" s="220">
        <v>0</v>
      </c>
      <c r="T155" s="221">
        <f>S155*H155</f>
        <v>0</v>
      </c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R155" s="183" t="s">
        <v>160</v>
      </c>
      <c r="AT155" s="183" t="s">
        <v>156</v>
      </c>
      <c r="AU155" s="183" t="s">
        <v>79</v>
      </c>
      <c r="AY155" s="19" t="s">
        <v>153</v>
      </c>
      <c r="BE155" s="184">
        <f>IF(N155="základní",J155,0)</f>
        <v>-6022.8000000000002</v>
      </c>
      <c r="BF155" s="184">
        <f>IF(N155="snížená",J155,0)</f>
        <v>0</v>
      </c>
      <c r="BG155" s="184">
        <f>IF(N155="zákl. přenesená",J155,0)</f>
        <v>0</v>
      </c>
      <c r="BH155" s="184">
        <f>IF(N155="sníž. přenesená",J155,0)</f>
        <v>0</v>
      </c>
      <c r="BI155" s="184">
        <f>IF(N155="nulová",J155,0)</f>
        <v>0</v>
      </c>
      <c r="BJ155" s="19" t="s">
        <v>77</v>
      </c>
      <c r="BK155" s="184">
        <f>ROUND(I155*H155,2)</f>
        <v>-6022.8000000000002</v>
      </c>
      <c r="BL155" s="19" t="s">
        <v>160</v>
      </c>
      <c r="BM155" s="183" t="s">
        <v>878</v>
      </c>
    </row>
    <row r="156" s="2" customFormat="1" ht="6.96" customHeight="1">
      <c r="A156" s="32"/>
      <c r="B156" s="53"/>
      <c r="C156" s="54"/>
      <c r="D156" s="54"/>
      <c r="E156" s="54"/>
      <c r="F156" s="54"/>
      <c r="G156" s="54"/>
      <c r="H156" s="54"/>
      <c r="I156" s="54"/>
      <c r="J156" s="54"/>
      <c r="K156" s="54"/>
      <c r="L156" s="33"/>
      <c r="M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</row>
  </sheetData>
  <autoFilter ref="C128:K155"/>
  <mergeCells count="11">
    <mergeCell ref="E7:H7"/>
    <mergeCell ref="E9:H9"/>
    <mergeCell ref="E11:H11"/>
    <mergeCell ref="E29:H29"/>
    <mergeCell ref="E85:H85"/>
    <mergeCell ref="E87:H87"/>
    <mergeCell ref="E89:H89"/>
    <mergeCell ref="E117:H117"/>
    <mergeCell ref="E119:H119"/>
    <mergeCell ref="E121:H12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119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</row>
    <row r="4" s="1" customFormat="1" ht="24.96" customHeight="1">
      <c r="B4" s="22"/>
      <c r="D4" s="23" t="s">
        <v>120</v>
      </c>
      <c r="L4" s="22"/>
      <c r="M4" s="122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29" t="s">
        <v>14</v>
      </c>
      <c r="L6" s="22"/>
    </row>
    <row r="7" s="1" customFormat="1" ht="16.5" customHeight="1">
      <c r="B7" s="22"/>
      <c r="E7" s="123" t="str">
        <f>'Rekapitulace stavby'!K6</f>
        <v>ZL4 - SO 01 - OBJEKT BEZ BYTU - Stavební úpravy a přístavba komunitního centra BÉTEL</v>
      </c>
      <c r="F7" s="29"/>
      <c r="G7" s="29"/>
      <c r="H7" s="29"/>
      <c r="L7" s="22"/>
    </row>
    <row r="8" s="1" customFormat="1" ht="12" customHeight="1">
      <c r="B8" s="22"/>
      <c r="D8" s="29" t="s">
        <v>121</v>
      </c>
      <c r="L8" s="22"/>
    </row>
    <row r="9" s="2" customFormat="1" ht="16.5" customHeight="1">
      <c r="A9" s="32"/>
      <c r="B9" s="33"/>
      <c r="C9" s="32"/>
      <c r="D9" s="32"/>
      <c r="E9" s="123" t="s">
        <v>831</v>
      </c>
      <c r="F9" s="32"/>
      <c r="G9" s="32"/>
      <c r="H9" s="32"/>
      <c r="I9" s="32"/>
      <c r="J9" s="32"/>
      <c r="K9" s="32"/>
      <c r="L9" s="48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3"/>
      <c r="C10" s="32"/>
      <c r="D10" s="29" t="s">
        <v>123</v>
      </c>
      <c r="E10" s="32"/>
      <c r="F10" s="32"/>
      <c r="G10" s="32"/>
      <c r="H10" s="32"/>
      <c r="I10" s="32"/>
      <c r="J10" s="32"/>
      <c r="K10" s="32"/>
      <c r="L10" s="48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6.5" customHeight="1">
      <c r="A11" s="32"/>
      <c r="B11" s="33"/>
      <c r="C11" s="32"/>
      <c r="D11" s="32"/>
      <c r="E11" s="60" t="s">
        <v>879</v>
      </c>
      <c r="F11" s="32"/>
      <c r="G11" s="32"/>
      <c r="H11" s="32"/>
      <c r="I11" s="32"/>
      <c r="J11" s="32"/>
      <c r="K11" s="32"/>
      <c r="L11" s="48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8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2" customHeight="1">
      <c r="A13" s="32"/>
      <c r="B13" s="33"/>
      <c r="C13" s="32"/>
      <c r="D13" s="29" t="s">
        <v>16</v>
      </c>
      <c r="E13" s="32"/>
      <c r="F13" s="26" t="s">
        <v>1</v>
      </c>
      <c r="G13" s="32"/>
      <c r="H13" s="32"/>
      <c r="I13" s="29" t="s">
        <v>17</v>
      </c>
      <c r="J13" s="26" t="s">
        <v>1</v>
      </c>
      <c r="K13" s="32"/>
      <c r="L13" s="48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3"/>
      <c r="C14" s="32"/>
      <c r="D14" s="29" t="s">
        <v>18</v>
      </c>
      <c r="E14" s="32"/>
      <c r="F14" s="26" t="s">
        <v>125</v>
      </c>
      <c r="G14" s="32"/>
      <c r="H14" s="32"/>
      <c r="I14" s="29" t="s">
        <v>20</v>
      </c>
      <c r="J14" s="62" t="str">
        <f>'Rekapitulace stavby'!AN8</f>
        <v>3.6.2020</v>
      </c>
      <c r="K14" s="32"/>
      <c r="L14" s="48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0.8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8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3"/>
      <c r="C16" s="32"/>
      <c r="D16" s="29" t="s">
        <v>22</v>
      </c>
      <c r="E16" s="32"/>
      <c r="F16" s="32"/>
      <c r="G16" s="32"/>
      <c r="H16" s="32"/>
      <c r="I16" s="29" t="s">
        <v>23</v>
      </c>
      <c r="J16" s="26" t="s">
        <v>1</v>
      </c>
      <c r="K16" s="32"/>
      <c r="L16" s="48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8" customHeight="1">
      <c r="A17" s="32"/>
      <c r="B17" s="33"/>
      <c r="C17" s="32"/>
      <c r="D17" s="32"/>
      <c r="E17" s="26" t="s">
        <v>126</v>
      </c>
      <c r="F17" s="32"/>
      <c r="G17" s="32"/>
      <c r="H17" s="32"/>
      <c r="I17" s="29" t="s">
        <v>24</v>
      </c>
      <c r="J17" s="26" t="s">
        <v>1</v>
      </c>
      <c r="K17" s="32"/>
      <c r="L17" s="48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6.96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8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2" customHeight="1">
      <c r="A19" s="32"/>
      <c r="B19" s="33"/>
      <c r="C19" s="32"/>
      <c r="D19" s="29" t="s">
        <v>25</v>
      </c>
      <c r="E19" s="32"/>
      <c r="F19" s="32"/>
      <c r="G19" s="32"/>
      <c r="H19" s="32"/>
      <c r="I19" s="29" t="s">
        <v>23</v>
      </c>
      <c r="J19" s="26" t="s">
        <v>127</v>
      </c>
      <c r="K19" s="32"/>
      <c r="L19" s="48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8" customHeight="1">
      <c r="A20" s="32"/>
      <c r="B20" s="33"/>
      <c r="C20" s="32"/>
      <c r="D20" s="32"/>
      <c r="E20" s="26" t="s">
        <v>128</v>
      </c>
      <c r="F20" s="32"/>
      <c r="G20" s="32"/>
      <c r="H20" s="32"/>
      <c r="I20" s="29" t="s">
        <v>24</v>
      </c>
      <c r="J20" s="26" t="s">
        <v>129</v>
      </c>
      <c r="K20" s="32"/>
      <c r="L20" s="48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6.96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8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2" customHeight="1">
      <c r="A22" s="32"/>
      <c r="B22" s="33"/>
      <c r="C22" s="32"/>
      <c r="D22" s="29" t="s">
        <v>26</v>
      </c>
      <c r="E22" s="32"/>
      <c r="F22" s="32"/>
      <c r="G22" s="32"/>
      <c r="H22" s="32"/>
      <c r="I22" s="29" t="s">
        <v>23</v>
      </c>
      <c r="J22" s="26" t="s">
        <v>1</v>
      </c>
      <c r="K22" s="32"/>
      <c r="L22" s="48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8" customHeight="1">
      <c r="A23" s="32"/>
      <c r="B23" s="33"/>
      <c r="C23" s="32"/>
      <c r="D23" s="32"/>
      <c r="E23" s="26" t="s">
        <v>130</v>
      </c>
      <c r="F23" s="32"/>
      <c r="G23" s="32"/>
      <c r="H23" s="32"/>
      <c r="I23" s="29" t="s">
        <v>24</v>
      </c>
      <c r="J23" s="26" t="s">
        <v>1</v>
      </c>
      <c r="K23" s="32"/>
      <c r="L23" s="48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6.96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8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2" customHeight="1">
      <c r="A25" s="32"/>
      <c r="B25" s="33"/>
      <c r="C25" s="32"/>
      <c r="D25" s="29" t="s">
        <v>28</v>
      </c>
      <c r="E25" s="32"/>
      <c r="F25" s="32"/>
      <c r="G25" s="32"/>
      <c r="H25" s="32"/>
      <c r="I25" s="29" t="s">
        <v>23</v>
      </c>
      <c r="J25" s="26" t="str">
        <f>IF('Rekapitulace stavby'!AN19="","",'Rekapitulace stavby'!AN19)</f>
        <v/>
      </c>
      <c r="K25" s="32"/>
      <c r="L25" s="48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8" customHeight="1">
      <c r="A26" s="32"/>
      <c r="B26" s="33"/>
      <c r="C26" s="32"/>
      <c r="D26" s="32"/>
      <c r="E26" s="26" t="str">
        <f>IF('Rekapitulace stavby'!E20="","",'Rekapitulace stavby'!E20)</f>
        <v xml:space="preserve"> </v>
      </c>
      <c r="F26" s="32"/>
      <c r="G26" s="32"/>
      <c r="H26" s="32"/>
      <c r="I26" s="29" t="s">
        <v>24</v>
      </c>
      <c r="J26" s="26" t="str">
        <f>IF('Rekapitulace stavby'!AN20="","",'Rekapitulace stavby'!AN20)</f>
        <v/>
      </c>
      <c r="K26" s="32"/>
      <c r="L26" s="48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8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2" customHeight="1">
      <c r="A28" s="32"/>
      <c r="B28" s="33"/>
      <c r="C28" s="32"/>
      <c r="D28" s="29" t="s">
        <v>29</v>
      </c>
      <c r="E28" s="32"/>
      <c r="F28" s="32"/>
      <c r="G28" s="32"/>
      <c r="H28" s="32"/>
      <c r="I28" s="32"/>
      <c r="J28" s="32"/>
      <c r="K28" s="32"/>
      <c r="L28" s="48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8" customFormat="1" ht="16.5" customHeight="1">
      <c r="A29" s="124"/>
      <c r="B29" s="125"/>
      <c r="C29" s="124"/>
      <c r="D29" s="124"/>
      <c r="E29" s="30" t="s">
        <v>1</v>
      </c>
      <c r="F29" s="30"/>
      <c r="G29" s="30"/>
      <c r="H29" s="30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8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3"/>
      <c r="C31" s="32"/>
      <c r="D31" s="83"/>
      <c r="E31" s="83"/>
      <c r="F31" s="83"/>
      <c r="G31" s="83"/>
      <c r="H31" s="83"/>
      <c r="I31" s="83"/>
      <c r="J31" s="83"/>
      <c r="K31" s="83"/>
      <c r="L31" s="48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3"/>
      <c r="C32" s="32"/>
      <c r="D32" s="127" t="s">
        <v>30</v>
      </c>
      <c r="E32" s="32"/>
      <c r="F32" s="32"/>
      <c r="G32" s="32"/>
      <c r="H32" s="32"/>
      <c r="I32" s="32"/>
      <c r="J32" s="89">
        <f>ROUND(J125, 2)</f>
        <v>22347.77</v>
      </c>
      <c r="K32" s="32"/>
      <c r="L32" s="48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3"/>
      <c r="C33" s="32"/>
      <c r="D33" s="83"/>
      <c r="E33" s="83"/>
      <c r="F33" s="83"/>
      <c r="G33" s="83"/>
      <c r="H33" s="83"/>
      <c r="I33" s="83"/>
      <c r="J33" s="83"/>
      <c r="K33" s="83"/>
      <c r="L33" s="48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3"/>
      <c r="C34" s="32"/>
      <c r="D34" s="32"/>
      <c r="E34" s="32"/>
      <c r="F34" s="37" t="s">
        <v>32</v>
      </c>
      <c r="G34" s="32"/>
      <c r="H34" s="32"/>
      <c r="I34" s="37" t="s">
        <v>31</v>
      </c>
      <c r="J34" s="37" t="s">
        <v>33</v>
      </c>
      <c r="K34" s="32"/>
      <c r="L34" s="48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3"/>
      <c r="C35" s="32"/>
      <c r="D35" s="128" t="s">
        <v>34</v>
      </c>
      <c r="E35" s="29" t="s">
        <v>35</v>
      </c>
      <c r="F35" s="129">
        <f>ROUND((SUM(BE125:BE144)),  2)</f>
        <v>22347.77</v>
      </c>
      <c r="G35" s="32"/>
      <c r="H35" s="32"/>
      <c r="I35" s="130">
        <v>0.20999999999999999</v>
      </c>
      <c r="J35" s="129">
        <f>ROUND(((SUM(BE125:BE144))*I35),  2)</f>
        <v>4693.0299999999997</v>
      </c>
      <c r="K35" s="32"/>
      <c r="L35" s="48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3"/>
      <c r="C36" s="32"/>
      <c r="D36" s="32"/>
      <c r="E36" s="29" t="s">
        <v>36</v>
      </c>
      <c r="F36" s="129">
        <f>ROUND((SUM(BF125:BF144)),  2)</f>
        <v>0</v>
      </c>
      <c r="G36" s="32"/>
      <c r="H36" s="32"/>
      <c r="I36" s="130">
        <v>0.14999999999999999</v>
      </c>
      <c r="J36" s="129">
        <f>ROUND(((SUM(BF125:BF144))*I36),  2)</f>
        <v>0</v>
      </c>
      <c r="K36" s="32"/>
      <c r="L36" s="48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3"/>
      <c r="C37" s="32"/>
      <c r="D37" s="32"/>
      <c r="E37" s="29" t="s">
        <v>37</v>
      </c>
      <c r="F37" s="129">
        <f>ROUND((SUM(BG125:BG144)),  2)</f>
        <v>0</v>
      </c>
      <c r="G37" s="32"/>
      <c r="H37" s="32"/>
      <c r="I37" s="130">
        <v>0.20999999999999999</v>
      </c>
      <c r="J37" s="129">
        <f>0</f>
        <v>0</v>
      </c>
      <c r="K37" s="32"/>
      <c r="L37" s="48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3"/>
      <c r="C38" s="32"/>
      <c r="D38" s="32"/>
      <c r="E38" s="29" t="s">
        <v>38</v>
      </c>
      <c r="F38" s="129">
        <f>ROUND((SUM(BH125:BH144)),  2)</f>
        <v>0</v>
      </c>
      <c r="G38" s="32"/>
      <c r="H38" s="32"/>
      <c r="I38" s="130">
        <v>0.14999999999999999</v>
      </c>
      <c r="J38" s="129">
        <f>0</f>
        <v>0</v>
      </c>
      <c r="K38" s="32"/>
      <c r="L38" s="48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3"/>
      <c r="C39" s="32"/>
      <c r="D39" s="32"/>
      <c r="E39" s="29" t="s">
        <v>39</v>
      </c>
      <c r="F39" s="129">
        <f>ROUND((SUM(BI125:BI144)),  2)</f>
        <v>0</v>
      </c>
      <c r="G39" s="32"/>
      <c r="H39" s="32"/>
      <c r="I39" s="130">
        <v>0</v>
      </c>
      <c r="J39" s="129">
        <f>0</f>
        <v>0</v>
      </c>
      <c r="K39" s="32"/>
      <c r="L39" s="48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8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3"/>
      <c r="C41" s="131"/>
      <c r="D41" s="132" t="s">
        <v>40</v>
      </c>
      <c r="E41" s="74"/>
      <c r="F41" s="74"/>
      <c r="G41" s="133" t="s">
        <v>41</v>
      </c>
      <c r="H41" s="134" t="s">
        <v>42</v>
      </c>
      <c r="I41" s="74"/>
      <c r="J41" s="135">
        <f>SUM(J32:J39)</f>
        <v>27040.799999999999</v>
      </c>
      <c r="K41" s="136"/>
      <c r="L41" s="48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8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48"/>
      <c r="D50" s="49" t="s">
        <v>43</v>
      </c>
      <c r="E50" s="50"/>
      <c r="F50" s="50"/>
      <c r="G50" s="49" t="s">
        <v>44</v>
      </c>
      <c r="H50" s="50"/>
      <c r="I50" s="50"/>
      <c r="J50" s="50"/>
      <c r="K50" s="50"/>
      <c r="L50" s="48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2"/>
      <c r="B61" s="33"/>
      <c r="C61" s="32"/>
      <c r="D61" s="51" t="s">
        <v>45</v>
      </c>
      <c r="E61" s="35"/>
      <c r="F61" s="137" t="s">
        <v>46</v>
      </c>
      <c r="G61" s="51" t="s">
        <v>45</v>
      </c>
      <c r="H61" s="35"/>
      <c r="I61" s="35"/>
      <c r="J61" s="138" t="s">
        <v>46</v>
      </c>
      <c r="K61" s="35"/>
      <c r="L61" s="48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2"/>
      <c r="B65" s="33"/>
      <c r="C65" s="32"/>
      <c r="D65" s="49" t="s">
        <v>47</v>
      </c>
      <c r="E65" s="52"/>
      <c r="F65" s="52"/>
      <c r="G65" s="49" t="s">
        <v>48</v>
      </c>
      <c r="H65" s="52"/>
      <c r="I65" s="52"/>
      <c r="J65" s="52"/>
      <c r="K65" s="52"/>
      <c r="L65" s="48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2"/>
      <c r="B76" s="33"/>
      <c r="C76" s="32"/>
      <c r="D76" s="51" t="s">
        <v>45</v>
      </c>
      <c r="E76" s="35"/>
      <c r="F76" s="137" t="s">
        <v>46</v>
      </c>
      <c r="G76" s="51" t="s">
        <v>45</v>
      </c>
      <c r="H76" s="35"/>
      <c r="I76" s="35"/>
      <c r="J76" s="138" t="s">
        <v>46</v>
      </c>
      <c r="K76" s="35"/>
      <c r="L76" s="48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48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48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131</v>
      </c>
      <c r="D82" s="32"/>
      <c r="E82" s="32"/>
      <c r="F82" s="32"/>
      <c r="G82" s="32"/>
      <c r="H82" s="32"/>
      <c r="I82" s="32"/>
      <c r="J82" s="32"/>
      <c r="K82" s="32"/>
      <c r="L82" s="48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8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2"/>
      <c r="E84" s="32"/>
      <c r="F84" s="32"/>
      <c r="G84" s="32"/>
      <c r="H84" s="32"/>
      <c r="I84" s="32"/>
      <c r="J84" s="32"/>
      <c r="K84" s="32"/>
      <c r="L84" s="48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2"/>
      <c r="D85" s="32"/>
      <c r="E85" s="123" t="str">
        <f>E7</f>
        <v>ZL4 - SO 01 - OBJEKT BEZ BYTU - Stavební úpravy a přístavba komunitního centra BÉTEL</v>
      </c>
      <c r="F85" s="29"/>
      <c r="G85" s="29"/>
      <c r="H85" s="29"/>
      <c r="I85" s="32"/>
      <c r="J85" s="32"/>
      <c r="K85" s="32"/>
      <c r="L85" s="48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" customFormat="1" ht="12" customHeight="1">
      <c r="B86" s="22"/>
      <c r="C86" s="29" t="s">
        <v>121</v>
      </c>
      <c r="L86" s="22"/>
    </row>
    <row r="87" s="2" customFormat="1" ht="16.5" customHeight="1">
      <c r="A87" s="32"/>
      <c r="B87" s="33"/>
      <c r="C87" s="32"/>
      <c r="D87" s="32"/>
      <c r="E87" s="123" t="s">
        <v>831</v>
      </c>
      <c r="F87" s="32"/>
      <c r="G87" s="32"/>
      <c r="H87" s="32"/>
      <c r="I87" s="32"/>
      <c r="J87" s="32"/>
      <c r="K87" s="32"/>
      <c r="L87" s="48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12" customHeight="1">
      <c r="A88" s="32"/>
      <c r="B88" s="33"/>
      <c r="C88" s="29" t="s">
        <v>123</v>
      </c>
      <c r="D88" s="32"/>
      <c r="E88" s="32"/>
      <c r="F88" s="32"/>
      <c r="G88" s="32"/>
      <c r="H88" s="32"/>
      <c r="I88" s="32"/>
      <c r="J88" s="32"/>
      <c r="K88" s="32"/>
      <c r="L88" s="48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6.5" customHeight="1">
      <c r="A89" s="32"/>
      <c r="B89" s="33"/>
      <c r="C89" s="32"/>
      <c r="D89" s="32"/>
      <c r="E89" s="60" t="str">
        <f>E11</f>
        <v>Vícepráce - Ostatní - kamenný sokl, komínová lávka apod.</v>
      </c>
      <c r="F89" s="32"/>
      <c r="G89" s="32"/>
      <c r="H89" s="32"/>
      <c r="I89" s="32"/>
      <c r="J89" s="32"/>
      <c r="K89" s="32"/>
      <c r="L89" s="48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8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2" customHeight="1">
      <c r="A91" s="32"/>
      <c r="B91" s="33"/>
      <c r="C91" s="29" t="s">
        <v>18</v>
      </c>
      <c r="D91" s="32"/>
      <c r="E91" s="32"/>
      <c r="F91" s="26" t="str">
        <f>F14</f>
        <v xml:space="preserve">Bezručova čp.503, Chrastava </v>
      </c>
      <c r="G91" s="32"/>
      <c r="H91" s="32"/>
      <c r="I91" s="29" t="s">
        <v>20</v>
      </c>
      <c r="J91" s="62" t="str">
        <f>IF(J14="","",J14)</f>
        <v>3.6.2020</v>
      </c>
      <c r="K91" s="32"/>
      <c r="L91" s="48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6.96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8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25.65" customHeight="1">
      <c r="A93" s="32"/>
      <c r="B93" s="33"/>
      <c r="C93" s="29" t="s">
        <v>22</v>
      </c>
      <c r="D93" s="32"/>
      <c r="E93" s="32"/>
      <c r="F93" s="26" t="str">
        <f>E17</f>
        <v>Sbor JB v Chrastavě, Bezručova 503, 46331 Chrastav</v>
      </c>
      <c r="G93" s="32"/>
      <c r="H93" s="32"/>
      <c r="I93" s="29" t="s">
        <v>26</v>
      </c>
      <c r="J93" s="30" t="str">
        <f>E23</f>
        <v>FS Vision, s.r.o. IČ: 22792902</v>
      </c>
      <c r="K93" s="32"/>
      <c r="L93" s="48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15.15" customHeight="1">
      <c r="A94" s="32"/>
      <c r="B94" s="33"/>
      <c r="C94" s="29" t="s">
        <v>25</v>
      </c>
      <c r="D94" s="32"/>
      <c r="E94" s="32"/>
      <c r="F94" s="26" t="str">
        <f>IF(E20="","",E20)</f>
        <v>TOMIVOS s.r.o.</v>
      </c>
      <c r="G94" s="32"/>
      <c r="H94" s="32"/>
      <c r="I94" s="29" t="s">
        <v>28</v>
      </c>
      <c r="J94" s="30" t="str">
        <f>E26</f>
        <v xml:space="preserve"> </v>
      </c>
      <c r="K94" s="32"/>
      <c r="L94" s="48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8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9.28" customHeight="1">
      <c r="A96" s="32"/>
      <c r="B96" s="33"/>
      <c r="C96" s="139" t="s">
        <v>132</v>
      </c>
      <c r="D96" s="131"/>
      <c r="E96" s="131"/>
      <c r="F96" s="131"/>
      <c r="G96" s="131"/>
      <c r="H96" s="131"/>
      <c r="I96" s="131"/>
      <c r="J96" s="140" t="s">
        <v>133</v>
      </c>
      <c r="K96" s="131"/>
      <c r="L96" s="48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="2" customFormat="1" ht="10.32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8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22.8" customHeight="1">
      <c r="A98" s="32"/>
      <c r="B98" s="33"/>
      <c r="C98" s="141" t="s">
        <v>134</v>
      </c>
      <c r="D98" s="32"/>
      <c r="E98" s="32"/>
      <c r="F98" s="32"/>
      <c r="G98" s="32"/>
      <c r="H98" s="32"/>
      <c r="I98" s="32"/>
      <c r="J98" s="89">
        <f>J125</f>
        <v>22347.77</v>
      </c>
      <c r="K98" s="32"/>
      <c r="L98" s="48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9" t="s">
        <v>135</v>
      </c>
    </row>
    <row r="99" s="9" customFormat="1" ht="24.96" customHeight="1">
      <c r="A99" s="9"/>
      <c r="B99" s="142"/>
      <c r="C99" s="9"/>
      <c r="D99" s="143" t="s">
        <v>224</v>
      </c>
      <c r="E99" s="144"/>
      <c r="F99" s="144"/>
      <c r="G99" s="144"/>
      <c r="H99" s="144"/>
      <c r="I99" s="144"/>
      <c r="J99" s="145">
        <f>J126</f>
        <v>13250.16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568</v>
      </c>
      <c r="E100" s="148"/>
      <c r="F100" s="148"/>
      <c r="G100" s="148"/>
      <c r="H100" s="148"/>
      <c r="I100" s="148"/>
      <c r="J100" s="149">
        <f>J127</f>
        <v>13250.16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42"/>
      <c r="C101" s="9"/>
      <c r="D101" s="143" t="s">
        <v>136</v>
      </c>
      <c r="E101" s="144"/>
      <c r="F101" s="144"/>
      <c r="G101" s="144"/>
      <c r="H101" s="144"/>
      <c r="I101" s="144"/>
      <c r="J101" s="145">
        <f>J130</f>
        <v>9097.6100000000006</v>
      </c>
      <c r="K101" s="9"/>
      <c r="L101" s="14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46"/>
      <c r="C102" s="10"/>
      <c r="D102" s="147" t="s">
        <v>137</v>
      </c>
      <c r="E102" s="148"/>
      <c r="F102" s="148"/>
      <c r="G102" s="148"/>
      <c r="H102" s="148"/>
      <c r="I102" s="148"/>
      <c r="J102" s="149">
        <f>J131</f>
        <v>6890</v>
      </c>
      <c r="K102" s="10"/>
      <c r="L102" s="14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6"/>
      <c r="C103" s="10"/>
      <c r="D103" s="147" t="s">
        <v>457</v>
      </c>
      <c r="E103" s="148"/>
      <c r="F103" s="148"/>
      <c r="G103" s="148"/>
      <c r="H103" s="148"/>
      <c r="I103" s="148"/>
      <c r="J103" s="149">
        <f>J134</f>
        <v>2207.6100000000001</v>
      </c>
      <c r="K103" s="10"/>
      <c r="L103" s="14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2"/>
      <c r="B104" s="33"/>
      <c r="C104" s="32"/>
      <c r="D104" s="32"/>
      <c r="E104" s="32"/>
      <c r="F104" s="32"/>
      <c r="G104" s="32"/>
      <c r="H104" s="32"/>
      <c r="I104" s="32"/>
      <c r="J104" s="32"/>
      <c r="K104" s="32"/>
      <c r="L104" s="48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="2" customFormat="1" ht="6.96" customHeight="1">
      <c r="A105" s="32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="2" customFormat="1" ht="6.96" customHeight="1">
      <c r="A109" s="32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48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24.96" customHeight="1">
      <c r="A110" s="32"/>
      <c r="B110" s="33"/>
      <c r="C110" s="23" t="s">
        <v>138</v>
      </c>
      <c r="D110" s="32"/>
      <c r="E110" s="32"/>
      <c r="F110" s="32"/>
      <c r="G110" s="32"/>
      <c r="H110" s="32"/>
      <c r="I110" s="32"/>
      <c r="J110" s="32"/>
      <c r="K110" s="32"/>
      <c r="L110" s="48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48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2" customHeight="1">
      <c r="A112" s="32"/>
      <c r="B112" s="33"/>
      <c r="C112" s="29" t="s">
        <v>14</v>
      </c>
      <c r="D112" s="32"/>
      <c r="E112" s="32"/>
      <c r="F112" s="32"/>
      <c r="G112" s="32"/>
      <c r="H112" s="32"/>
      <c r="I112" s="32"/>
      <c r="J112" s="32"/>
      <c r="K112" s="32"/>
      <c r="L112" s="48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6.5" customHeight="1">
      <c r="A113" s="32"/>
      <c r="B113" s="33"/>
      <c r="C113" s="32"/>
      <c r="D113" s="32"/>
      <c r="E113" s="123" t="str">
        <f>E7</f>
        <v>ZL4 - SO 01 - OBJEKT BEZ BYTU - Stavební úpravy a přístavba komunitního centra BÉTEL</v>
      </c>
      <c r="F113" s="29"/>
      <c r="G113" s="29"/>
      <c r="H113" s="29"/>
      <c r="I113" s="32"/>
      <c r="J113" s="32"/>
      <c r="K113" s="32"/>
      <c r="L113" s="48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1" customFormat="1" ht="12" customHeight="1">
      <c r="B114" s="22"/>
      <c r="C114" s="29" t="s">
        <v>121</v>
      </c>
      <c r="L114" s="22"/>
    </row>
    <row r="115" s="2" customFormat="1" ht="16.5" customHeight="1">
      <c r="A115" s="32"/>
      <c r="B115" s="33"/>
      <c r="C115" s="32"/>
      <c r="D115" s="32"/>
      <c r="E115" s="123" t="s">
        <v>831</v>
      </c>
      <c r="F115" s="32"/>
      <c r="G115" s="32"/>
      <c r="H115" s="32"/>
      <c r="I115" s="32"/>
      <c r="J115" s="32"/>
      <c r="K115" s="32"/>
      <c r="L115" s="48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2" customHeight="1">
      <c r="A116" s="32"/>
      <c r="B116" s="33"/>
      <c r="C116" s="29" t="s">
        <v>123</v>
      </c>
      <c r="D116" s="32"/>
      <c r="E116" s="32"/>
      <c r="F116" s="32"/>
      <c r="G116" s="32"/>
      <c r="H116" s="32"/>
      <c r="I116" s="32"/>
      <c r="J116" s="32"/>
      <c r="K116" s="32"/>
      <c r="L116" s="48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6.5" customHeight="1">
      <c r="A117" s="32"/>
      <c r="B117" s="33"/>
      <c r="C117" s="32"/>
      <c r="D117" s="32"/>
      <c r="E117" s="60" t="str">
        <f>E11</f>
        <v>Vícepráce - Ostatní - kamenný sokl, komínová lávka apod.</v>
      </c>
      <c r="F117" s="32"/>
      <c r="G117" s="32"/>
      <c r="H117" s="32"/>
      <c r="I117" s="32"/>
      <c r="J117" s="32"/>
      <c r="K117" s="32"/>
      <c r="L117" s="48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6.96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8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2" customHeight="1">
      <c r="A119" s="32"/>
      <c r="B119" s="33"/>
      <c r="C119" s="29" t="s">
        <v>18</v>
      </c>
      <c r="D119" s="32"/>
      <c r="E119" s="32"/>
      <c r="F119" s="26" t="str">
        <f>F14</f>
        <v xml:space="preserve">Bezručova čp.503, Chrastava </v>
      </c>
      <c r="G119" s="32"/>
      <c r="H119" s="32"/>
      <c r="I119" s="29" t="s">
        <v>20</v>
      </c>
      <c r="J119" s="62" t="str">
        <f>IF(J14="","",J14)</f>
        <v>3.6.2020</v>
      </c>
      <c r="K119" s="32"/>
      <c r="L119" s="48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6.96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8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25.65" customHeight="1">
      <c r="A121" s="32"/>
      <c r="B121" s="33"/>
      <c r="C121" s="29" t="s">
        <v>22</v>
      </c>
      <c r="D121" s="32"/>
      <c r="E121" s="32"/>
      <c r="F121" s="26" t="str">
        <f>E17</f>
        <v>Sbor JB v Chrastavě, Bezručova 503, 46331 Chrastav</v>
      </c>
      <c r="G121" s="32"/>
      <c r="H121" s="32"/>
      <c r="I121" s="29" t="s">
        <v>26</v>
      </c>
      <c r="J121" s="30" t="str">
        <f>E23</f>
        <v>FS Vision, s.r.o. IČ: 22792902</v>
      </c>
      <c r="K121" s="32"/>
      <c r="L121" s="48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2" customFormat="1" ht="15.15" customHeight="1">
      <c r="A122" s="32"/>
      <c r="B122" s="33"/>
      <c r="C122" s="29" t="s">
        <v>25</v>
      </c>
      <c r="D122" s="32"/>
      <c r="E122" s="32"/>
      <c r="F122" s="26" t="str">
        <f>IF(E20="","",E20)</f>
        <v>TOMIVOS s.r.o.</v>
      </c>
      <c r="G122" s="32"/>
      <c r="H122" s="32"/>
      <c r="I122" s="29" t="s">
        <v>28</v>
      </c>
      <c r="J122" s="30" t="str">
        <f>E26</f>
        <v xml:space="preserve"> </v>
      </c>
      <c r="K122" s="32"/>
      <c r="L122" s="48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="2" customFormat="1" ht="10.32" customHeight="1">
      <c r="A123" s="32"/>
      <c r="B123" s="33"/>
      <c r="C123" s="32"/>
      <c r="D123" s="32"/>
      <c r="E123" s="32"/>
      <c r="F123" s="32"/>
      <c r="G123" s="32"/>
      <c r="H123" s="32"/>
      <c r="I123" s="32"/>
      <c r="J123" s="32"/>
      <c r="K123" s="32"/>
      <c r="L123" s="48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="11" customFormat="1" ht="29.28" customHeight="1">
      <c r="A124" s="150"/>
      <c r="B124" s="151"/>
      <c r="C124" s="152" t="s">
        <v>139</v>
      </c>
      <c r="D124" s="153" t="s">
        <v>55</v>
      </c>
      <c r="E124" s="153" t="s">
        <v>51</v>
      </c>
      <c r="F124" s="153" t="s">
        <v>52</v>
      </c>
      <c r="G124" s="153" t="s">
        <v>140</v>
      </c>
      <c r="H124" s="153" t="s">
        <v>141</v>
      </c>
      <c r="I124" s="153" t="s">
        <v>142</v>
      </c>
      <c r="J124" s="153" t="s">
        <v>133</v>
      </c>
      <c r="K124" s="154" t="s">
        <v>143</v>
      </c>
      <c r="L124" s="155"/>
      <c r="M124" s="79" t="s">
        <v>1</v>
      </c>
      <c r="N124" s="80" t="s">
        <v>34</v>
      </c>
      <c r="O124" s="80" t="s">
        <v>144</v>
      </c>
      <c r="P124" s="80" t="s">
        <v>145</v>
      </c>
      <c r="Q124" s="80" t="s">
        <v>146</v>
      </c>
      <c r="R124" s="80" t="s">
        <v>147</v>
      </c>
      <c r="S124" s="80" t="s">
        <v>148</v>
      </c>
      <c r="T124" s="81" t="s">
        <v>149</v>
      </c>
      <c r="U124" s="150"/>
      <c r="V124" s="150"/>
      <c r="W124" s="150"/>
      <c r="X124" s="150"/>
      <c r="Y124" s="150"/>
      <c r="Z124" s="150"/>
      <c r="AA124" s="150"/>
      <c r="AB124" s="150"/>
      <c r="AC124" s="150"/>
      <c r="AD124" s="150"/>
      <c r="AE124" s="150"/>
    </row>
    <row r="125" s="2" customFormat="1" ht="22.8" customHeight="1">
      <c r="A125" s="32"/>
      <c r="B125" s="33"/>
      <c r="C125" s="86" t="s">
        <v>150</v>
      </c>
      <c r="D125" s="32"/>
      <c r="E125" s="32"/>
      <c r="F125" s="32"/>
      <c r="G125" s="32"/>
      <c r="H125" s="32"/>
      <c r="I125" s="32"/>
      <c r="J125" s="156">
        <f>BK125</f>
        <v>22347.77</v>
      </c>
      <c r="K125" s="32"/>
      <c r="L125" s="33"/>
      <c r="M125" s="82"/>
      <c r="N125" s="66"/>
      <c r="O125" s="83"/>
      <c r="P125" s="157">
        <f>P126+P130</f>
        <v>43.013399999999997</v>
      </c>
      <c r="Q125" s="83"/>
      <c r="R125" s="157">
        <f>R126+R130</f>
        <v>0.30265739999999997</v>
      </c>
      <c r="S125" s="83"/>
      <c r="T125" s="158">
        <f>T126+T130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9" t="s">
        <v>69</v>
      </c>
      <c r="AU125" s="19" t="s">
        <v>135</v>
      </c>
      <c r="BK125" s="159">
        <f>BK126+BK130</f>
        <v>22347.77</v>
      </c>
    </row>
    <row r="126" s="12" customFormat="1" ht="25.92" customHeight="1">
      <c r="A126" s="12"/>
      <c r="B126" s="160"/>
      <c r="C126" s="12"/>
      <c r="D126" s="161" t="s">
        <v>69</v>
      </c>
      <c r="E126" s="162" t="s">
        <v>230</v>
      </c>
      <c r="F126" s="162" t="s">
        <v>231</v>
      </c>
      <c r="G126" s="12"/>
      <c r="H126" s="12"/>
      <c r="I126" s="12"/>
      <c r="J126" s="163">
        <f>BK126</f>
        <v>13250.16</v>
      </c>
      <c r="K126" s="12"/>
      <c r="L126" s="160"/>
      <c r="M126" s="164"/>
      <c r="N126" s="165"/>
      <c r="O126" s="165"/>
      <c r="P126" s="166">
        <f>P127</f>
        <v>39.298769999999998</v>
      </c>
      <c r="Q126" s="165"/>
      <c r="R126" s="166">
        <f>R127</f>
        <v>0</v>
      </c>
      <c r="S126" s="165"/>
      <c r="T126" s="167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61" t="s">
        <v>77</v>
      </c>
      <c r="AT126" s="168" t="s">
        <v>69</v>
      </c>
      <c r="AU126" s="168" t="s">
        <v>70</v>
      </c>
      <c r="AY126" s="161" t="s">
        <v>153</v>
      </c>
      <c r="BK126" s="169">
        <f>BK127</f>
        <v>13250.16</v>
      </c>
    </row>
    <row r="127" s="12" customFormat="1" ht="22.8" customHeight="1">
      <c r="A127" s="12"/>
      <c r="B127" s="160"/>
      <c r="C127" s="12"/>
      <c r="D127" s="161" t="s">
        <v>69</v>
      </c>
      <c r="E127" s="170" t="s">
        <v>271</v>
      </c>
      <c r="F127" s="170" t="s">
        <v>571</v>
      </c>
      <c r="G127" s="12"/>
      <c r="H127" s="12"/>
      <c r="I127" s="12"/>
      <c r="J127" s="171">
        <f>BK127</f>
        <v>13250.16</v>
      </c>
      <c r="K127" s="12"/>
      <c r="L127" s="160"/>
      <c r="M127" s="164"/>
      <c r="N127" s="165"/>
      <c r="O127" s="165"/>
      <c r="P127" s="166">
        <f>SUM(P128:P129)</f>
        <v>39.298769999999998</v>
      </c>
      <c r="Q127" s="165"/>
      <c r="R127" s="166">
        <f>SUM(R128:R129)</f>
        <v>0</v>
      </c>
      <c r="S127" s="165"/>
      <c r="T127" s="167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61" t="s">
        <v>77</v>
      </c>
      <c r="AT127" s="168" t="s">
        <v>69</v>
      </c>
      <c r="AU127" s="168" t="s">
        <v>77</v>
      </c>
      <c r="AY127" s="161" t="s">
        <v>153</v>
      </c>
      <c r="BK127" s="169">
        <f>SUM(BK128:BK129)</f>
        <v>13250.16</v>
      </c>
    </row>
    <row r="128" s="2" customFormat="1" ht="16.5" customHeight="1">
      <c r="A128" s="32"/>
      <c r="B128" s="172"/>
      <c r="C128" s="173" t="s">
        <v>77</v>
      </c>
      <c r="D128" s="173" t="s">
        <v>156</v>
      </c>
      <c r="E128" s="174" t="s">
        <v>880</v>
      </c>
      <c r="F128" s="175" t="s">
        <v>881</v>
      </c>
      <c r="G128" s="176" t="s">
        <v>235</v>
      </c>
      <c r="H128" s="177">
        <v>50.189999999999998</v>
      </c>
      <c r="I128" s="178">
        <v>114</v>
      </c>
      <c r="J128" s="178">
        <f>ROUND(I128*H128,2)</f>
        <v>5721.6599999999999</v>
      </c>
      <c r="K128" s="175" t="s">
        <v>209</v>
      </c>
      <c r="L128" s="33"/>
      <c r="M128" s="179" t="s">
        <v>1</v>
      </c>
      <c r="N128" s="180" t="s">
        <v>35</v>
      </c>
      <c r="O128" s="181">
        <v>0.27300000000000002</v>
      </c>
      <c r="P128" s="181">
        <f>O128*H128</f>
        <v>13.70187</v>
      </c>
      <c r="Q128" s="181">
        <v>0</v>
      </c>
      <c r="R128" s="181">
        <f>Q128*H128</f>
        <v>0</v>
      </c>
      <c r="S128" s="181">
        <v>0</v>
      </c>
      <c r="T128" s="182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83" t="s">
        <v>166</v>
      </c>
      <c r="AT128" s="183" t="s">
        <v>156</v>
      </c>
      <c r="AU128" s="183" t="s">
        <v>79</v>
      </c>
      <c r="AY128" s="19" t="s">
        <v>153</v>
      </c>
      <c r="BE128" s="184">
        <f>IF(N128="základní",J128,0)</f>
        <v>5721.6599999999999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9" t="s">
        <v>77</v>
      </c>
      <c r="BK128" s="184">
        <f>ROUND(I128*H128,2)</f>
        <v>5721.6599999999999</v>
      </c>
      <c r="BL128" s="19" t="s">
        <v>166</v>
      </c>
      <c r="BM128" s="183" t="s">
        <v>882</v>
      </c>
    </row>
    <row r="129" s="2" customFormat="1" ht="16.5" customHeight="1">
      <c r="A129" s="32"/>
      <c r="B129" s="172"/>
      <c r="C129" s="173" t="s">
        <v>79</v>
      </c>
      <c r="D129" s="173" t="s">
        <v>156</v>
      </c>
      <c r="E129" s="174" t="s">
        <v>883</v>
      </c>
      <c r="F129" s="175" t="s">
        <v>884</v>
      </c>
      <c r="G129" s="176" t="s">
        <v>235</v>
      </c>
      <c r="H129" s="177">
        <v>50.189999999999998</v>
      </c>
      <c r="I129" s="178">
        <v>150</v>
      </c>
      <c r="J129" s="178">
        <f>ROUND(I129*H129,2)</f>
        <v>7528.5</v>
      </c>
      <c r="K129" s="175" t="s">
        <v>209</v>
      </c>
      <c r="L129" s="33"/>
      <c r="M129" s="179" t="s">
        <v>1</v>
      </c>
      <c r="N129" s="180" t="s">
        <v>35</v>
      </c>
      <c r="O129" s="181">
        <v>0.51000000000000001</v>
      </c>
      <c r="P129" s="181">
        <f>O129*H129</f>
        <v>25.596899999999998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83" t="s">
        <v>166</v>
      </c>
      <c r="AT129" s="183" t="s">
        <v>156</v>
      </c>
      <c r="AU129" s="183" t="s">
        <v>79</v>
      </c>
      <c r="AY129" s="19" t="s">
        <v>153</v>
      </c>
      <c r="BE129" s="184">
        <f>IF(N129="základní",J129,0)</f>
        <v>7528.5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9" t="s">
        <v>77</v>
      </c>
      <c r="BK129" s="184">
        <f>ROUND(I129*H129,2)</f>
        <v>7528.5</v>
      </c>
      <c r="BL129" s="19" t="s">
        <v>166</v>
      </c>
      <c r="BM129" s="183" t="s">
        <v>885</v>
      </c>
    </row>
    <row r="130" s="12" customFormat="1" ht="25.92" customHeight="1">
      <c r="A130" s="12"/>
      <c r="B130" s="160"/>
      <c r="C130" s="12"/>
      <c r="D130" s="161" t="s">
        <v>69</v>
      </c>
      <c r="E130" s="162" t="s">
        <v>151</v>
      </c>
      <c r="F130" s="162" t="s">
        <v>152</v>
      </c>
      <c r="G130" s="12"/>
      <c r="H130" s="12"/>
      <c r="I130" s="12"/>
      <c r="J130" s="163">
        <f>BK130</f>
        <v>9097.6100000000006</v>
      </c>
      <c r="K130" s="12"/>
      <c r="L130" s="160"/>
      <c r="M130" s="164"/>
      <c r="N130" s="165"/>
      <c r="O130" s="165"/>
      <c r="P130" s="166">
        <f>P131+P134</f>
        <v>3.7146299999999997</v>
      </c>
      <c r="Q130" s="165"/>
      <c r="R130" s="166">
        <f>R131+R134</f>
        <v>0.30265739999999997</v>
      </c>
      <c r="S130" s="165"/>
      <c r="T130" s="167">
        <f>T131+T134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61" t="s">
        <v>79</v>
      </c>
      <c r="AT130" s="168" t="s">
        <v>69</v>
      </c>
      <c r="AU130" s="168" t="s">
        <v>70</v>
      </c>
      <c r="AY130" s="161" t="s">
        <v>153</v>
      </c>
      <c r="BK130" s="169">
        <f>BK131+BK134</f>
        <v>9097.6100000000006</v>
      </c>
    </row>
    <row r="131" s="12" customFormat="1" ht="22.8" customHeight="1">
      <c r="A131" s="12"/>
      <c r="B131" s="160"/>
      <c r="C131" s="12"/>
      <c r="D131" s="161" t="s">
        <v>69</v>
      </c>
      <c r="E131" s="170" t="s">
        <v>154</v>
      </c>
      <c r="F131" s="170" t="s">
        <v>155</v>
      </c>
      <c r="G131" s="12"/>
      <c r="H131" s="12"/>
      <c r="I131" s="12"/>
      <c r="J131" s="171">
        <f>BK131</f>
        <v>6890</v>
      </c>
      <c r="K131" s="12"/>
      <c r="L131" s="160"/>
      <c r="M131" s="164"/>
      <c r="N131" s="165"/>
      <c r="O131" s="165"/>
      <c r="P131" s="166">
        <f>SUM(P132:P133)</f>
        <v>0</v>
      </c>
      <c r="Q131" s="165"/>
      <c r="R131" s="166">
        <f>SUM(R132:R133)</f>
        <v>0.29999999999999999</v>
      </c>
      <c r="S131" s="165"/>
      <c r="T131" s="167">
        <f>SUM(T132:T133)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61" t="s">
        <v>79</v>
      </c>
      <c r="AT131" s="168" t="s">
        <v>69</v>
      </c>
      <c r="AU131" s="168" t="s">
        <v>77</v>
      </c>
      <c r="AY131" s="161" t="s">
        <v>153</v>
      </c>
      <c r="BK131" s="169">
        <f>SUM(BK132:BK133)</f>
        <v>6890</v>
      </c>
    </row>
    <row r="132" s="2" customFormat="1" ht="16.5" customHeight="1">
      <c r="A132" s="32"/>
      <c r="B132" s="172"/>
      <c r="C132" s="173" t="s">
        <v>172</v>
      </c>
      <c r="D132" s="173" t="s">
        <v>156</v>
      </c>
      <c r="E132" s="174" t="s">
        <v>886</v>
      </c>
      <c r="F132" s="175" t="s">
        <v>887</v>
      </c>
      <c r="G132" s="176" t="s">
        <v>159</v>
      </c>
      <c r="H132" s="177">
        <v>1</v>
      </c>
      <c r="I132" s="178">
        <v>6890</v>
      </c>
      <c r="J132" s="178">
        <f>ROUND(I132*H132,2)</f>
        <v>6890</v>
      </c>
      <c r="K132" s="175" t="s">
        <v>1</v>
      </c>
      <c r="L132" s="33"/>
      <c r="M132" s="179" t="s">
        <v>1</v>
      </c>
      <c r="N132" s="180" t="s">
        <v>35</v>
      </c>
      <c r="O132" s="181">
        <v>0</v>
      </c>
      <c r="P132" s="181">
        <f>O132*H132</f>
        <v>0</v>
      </c>
      <c r="Q132" s="181">
        <v>0.29999999999999999</v>
      </c>
      <c r="R132" s="181">
        <f>Q132*H132</f>
        <v>0.29999999999999999</v>
      </c>
      <c r="S132" s="181">
        <v>0</v>
      </c>
      <c r="T132" s="182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3" t="s">
        <v>160</v>
      </c>
      <c r="AT132" s="183" t="s">
        <v>156</v>
      </c>
      <c r="AU132" s="183" t="s">
        <v>79</v>
      </c>
      <c r="AY132" s="19" t="s">
        <v>153</v>
      </c>
      <c r="BE132" s="184">
        <f>IF(N132="základní",J132,0)</f>
        <v>6890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9" t="s">
        <v>77</v>
      </c>
      <c r="BK132" s="184">
        <f>ROUND(I132*H132,2)</f>
        <v>6890</v>
      </c>
      <c r="BL132" s="19" t="s">
        <v>160</v>
      </c>
      <c r="BM132" s="183" t="s">
        <v>854</v>
      </c>
    </row>
    <row r="133" s="13" customFormat="1">
      <c r="A133" s="13"/>
      <c r="B133" s="185"/>
      <c r="C133" s="13"/>
      <c r="D133" s="186" t="s">
        <v>162</v>
      </c>
      <c r="E133" s="187" t="s">
        <v>1</v>
      </c>
      <c r="F133" s="188" t="s">
        <v>888</v>
      </c>
      <c r="G133" s="13"/>
      <c r="H133" s="189">
        <v>1</v>
      </c>
      <c r="I133" s="13"/>
      <c r="J133" s="13"/>
      <c r="K133" s="13"/>
      <c r="L133" s="185"/>
      <c r="M133" s="190"/>
      <c r="N133" s="191"/>
      <c r="O133" s="191"/>
      <c r="P133" s="191"/>
      <c r="Q133" s="191"/>
      <c r="R133" s="191"/>
      <c r="S133" s="191"/>
      <c r="T133" s="19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7" t="s">
        <v>162</v>
      </c>
      <c r="AU133" s="187" t="s">
        <v>79</v>
      </c>
      <c r="AV133" s="13" t="s">
        <v>79</v>
      </c>
      <c r="AW133" s="13" t="s">
        <v>27</v>
      </c>
      <c r="AX133" s="13" t="s">
        <v>77</v>
      </c>
      <c r="AY133" s="187" t="s">
        <v>153</v>
      </c>
    </row>
    <row r="134" s="12" customFormat="1" ht="22.8" customHeight="1">
      <c r="A134" s="12"/>
      <c r="B134" s="160"/>
      <c r="C134" s="12"/>
      <c r="D134" s="161" t="s">
        <v>69</v>
      </c>
      <c r="E134" s="170" t="s">
        <v>545</v>
      </c>
      <c r="F134" s="170" t="s">
        <v>546</v>
      </c>
      <c r="G134" s="12"/>
      <c r="H134" s="12"/>
      <c r="I134" s="12"/>
      <c r="J134" s="171">
        <f>BK134</f>
        <v>2207.6100000000001</v>
      </c>
      <c r="K134" s="12"/>
      <c r="L134" s="160"/>
      <c r="M134" s="164"/>
      <c r="N134" s="165"/>
      <c r="O134" s="165"/>
      <c r="P134" s="166">
        <f>SUM(P135:P144)</f>
        <v>3.7146299999999997</v>
      </c>
      <c r="Q134" s="165"/>
      <c r="R134" s="166">
        <f>SUM(R135:R144)</f>
        <v>0.0026573999999999999</v>
      </c>
      <c r="S134" s="165"/>
      <c r="T134" s="167">
        <f>SUM(T135:T144)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1" t="s">
        <v>79</v>
      </c>
      <c r="AT134" s="168" t="s">
        <v>69</v>
      </c>
      <c r="AU134" s="168" t="s">
        <v>77</v>
      </c>
      <c r="AY134" s="161" t="s">
        <v>153</v>
      </c>
      <c r="BK134" s="169">
        <f>SUM(BK135:BK144)</f>
        <v>2207.6100000000001</v>
      </c>
    </row>
    <row r="135" s="2" customFormat="1" ht="16.5" customHeight="1">
      <c r="A135" s="32"/>
      <c r="B135" s="172"/>
      <c r="C135" s="173" t="s">
        <v>166</v>
      </c>
      <c r="D135" s="173" t="s">
        <v>156</v>
      </c>
      <c r="E135" s="174" t="s">
        <v>889</v>
      </c>
      <c r="F135" s="175" t="s">
        <v>890</v>
      </c>
      <c r="G135" s="176" t="s">
        <v>235</v>
      </c>
      <c r="H135" s="177">
        <v>2.9399999999999999</v>
      </c>
      <c r="I135" s="178">
        <v>42</v>
      </c>
      <c r="J135" s="178">
        <f>ROUND(I135*H135,2)</f>
        <v>123.48</v>
      </c>
      <c r="K135" s="175" t="s">
        <v>209</v>
      </c>
      <c r="L135" s="33"/>
      <c r="M135" s="179" t="s">
        <v>1</v>
      </c>
      <c r="N135" s="180" t="s">
        <v>35</v>
      </c>
      <c r="O135" s="181">
        <v>0.092999999999999999</v>
      </c>
      <c r="P135" s="181">
        <f>O135*H135</f>
        <v>0.27342</v>
      </c>
      <c r="Q135" s="181">
        <v>2.0000000000000002E-05</v>
      </c>
      <c r="R135" s="181">
        <f>Q135*H135</f>
        <v>5.8800000000000006E-05</v>
      </c>
      <c r="S135" s="181">
        <v>0</v>
      </c>
      <c r="T135" s="182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83" t="s">
        <v>160</v>
      </c>
      <c r="AT135" s="183" t="s">
        <v>156</v>
      </c>
      <c r="AU135" s="183" t="s">
        <v>79</v>
      </c>
      <c r="AY135" s="19" t="s">
        <v>153</v>
      </c>
      <c r="BE135" s="184">
        <f>IF(N135="základní",J135,0)</f>
        <v>123.48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9" t="s">
        <v>77</v>
      </c>
      <c r="BK135" s="184">
        <f>ROUND(I135*H135,2)</f>
        <v>123.48</v>
      </c>
      <c r="BL135" s="19" t="s">
        <v>160</v>
      </c>
      <c r="BM135" s="183" t="s">
        <v>891</v>
      </c>
    </row>
    <row r="136" s="13" customFormat="1">
      <c r="A136" s="13"/>
      <c r="B136" s="185"/>
      <c r="C136" s="13"/>
      <c r="D136" s="186" t="s">
        <v>162</v>
      </c>
      <c r="E136" s="187" t="s">
        <v>1</v>
      </c>
      <c r="F136" s="188" t="s">
        <v>892</v>
      </c>
      <c r="G136" s="13"/>
      <c r="H136" s="189">
        <v>2.9399999999999999</v>
      </c>
      <c r="I136" s="13"/>
      <c r="J136" s="13"/>
      <c r="K136" s="13"/>
      <c r="L136" s="185"/>
      <c r="M136" s="190"/>
      <c r="N136" s="191"/>
      <c r="O136" s="191"/>
      <c r="P136" s="191"/>
      <c r="Q136" s="191"/>
      <c r="R136" s="191"/>
      <c r="S136" s="191"/>
      <c r="T136" s="19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7" t="s">
        <v>162</v>
      </c>
      <c r="AU136" s="187" t="s">
        <v>79</v>
      </c>
      <c r="AV136" s="13" t="s">
        <v>79</v>
      </c>
      <c r="AW136" s="13" t="s">
        <v>27</v>
      </c>
      <c r="AX136" s="13" t="s">
        <v>77</v>
      </c>
      <c r="AY136" s="187" t="s">
        <v>153</v>
      </c>
    </row>
    <row r="137" s="2" customFormat="1" ht="16.5" customHeight="1">
      <c r="A137" s="32"/>
      <c r="B137" s="172"/>
      <c r="C137" s="173" t="s">
        <v>179</v>
      </c>
      <c r="D137" s="173" t="s">
        <v>156</v>
      </c>
      <c r="E137" s="174" t="s">
        <v>893</v>
      </c>
      <c r="F137" s="175" t="s">
        <v>894</v>
      </c>
      <c r="G137" s="176" t="s">
        <v>235</v>
      </c>
      <c r="H137" s="177">
        <v>2.9399999999999999</v>
      </c>
      <c r="I137" s="178">
        <v>168</v>
      </c>
      <c r="J137" s="178">
        <f>ROUND(I137*H137,2)</f>
        <v>493.92000000000002</v>
      </c>
      <c r="K137" s="175" t="s">
        <v>209</v>
      </c>
      <c r="L137" s="33"/>
      <c r="M137" s="179" t="s">
        <v>1</v>
      </c>
      <c r="N137" s="180" t="s">
        <v>35</v>
      </c>
      <c r="O137" s="181">
        <v>0.29099999999999998</v>
      </c>
      <c r="P137" s="181">
        <f>O137*H137</f>
        <v>0.85553999999999997</v>
      </c>
      <c r="Q137" s="181">
        <v>0.00022000000000000001</v>
      </c>
      <c r="R137" s="181">
        <f>Q137*H137</f>
        <v>0.0006468</v>
      </c>
      <c r="S137" s="181">
        <v>0</v>
      </c>
      <c r="T137" s="182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83" t="s">
        <v>160</v>
      </c>
      <c r="AT137" s="183" t="s">
        <v>156</v>
      </c>
      <c r="AU137" s="183" t="s">
        <v>79</v>
      </c>
      <c r="AY137" s="19" t="s">
        <v>153</v>
      </c>
      <c r="BE137" s="184">
        <f>IF(N137="základní",J137,0)</f>
        <v>493.92000000000002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9" t="s">
        <v>77</v>
      </c>
      <c r="BK137" s="184">
        <f>ROUND(I137*H137,2)</f>
        <v>493.92000000000002</v>
      </c>
      <c r="BL137" s="19" t="s">
        <v>160</v>
      </c>
      <c r="BM137" s="183" t="s">
        <v>895</v>
      </c>
    </row>
    <row r="138" s="2" customFormat="1" ht="16.5" customHeight="1">
      <c r="A138" s="32"/>
      <c r="B138" s="172"/>
      <c r="C138" s="173" t="s">
        <v>183</v>
      </c>
      <c r="D138" s="173" t="s">
        <v>156</v>
      </c>
      <c r="E138" s="174" t="s">
        <v>896</v>
      </c>
      <c r="F138" s="175" t="s">
        <v>897</v>
      </c>
      <c r="G138" s="176" t="s">
        <v>235</v>
      </c>
      <c r="H138" s="177">
        <v>5.8799999999999999</v>
      </c>
      <c r="I138" s="178">
        <v>95.599999999999994</v>
      </c>
      <c r="J138" s="178">
        <f>ROUND(I138*H138,2)</f>
        <v>562.13</v>
      </c>
      <c r="K138" s="175" t="s">
        <v>209</v>
      </c>
      <c r="L138" s="33"/>
      <c r="M138" s="179" t="s">
        <v>1</v>
      </c>
      <c r="N138" s="180" t="s">
        <v>35</v>
      </c>
      <c r="O138" s="181">
        <v>0.14899999999999999</v>
      </c>
      <c r="P138" s="181">
        <f>O138*H138</f>
        <v>0.8761199999999999</v>
      </c>
      <c r="Q138" s="181">
        <v>0.00011</v>
      </c>
      <c r="R138" s="181">
        <f>Q138*H138</f>
        <v>0.0006468</v>
      </c>
      <c r="S138" s="181">
        <v>0</v>
      </c>
      <c r="T138" s="182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3" t="s">
        <v>160</v>
      </c>
      <c r="AT138" s="183" t="s">
        <v>156</v>
      </c>
      <c r="AU138" s="183" t="s">
        <v>79</v>
      </c>
      <c r="AY138" s="19" t="s">
        <v>153</v>
      </c>
      <c r="BE138" s="184">
        <f>IF(N138="základní",J138,0)</f>
        <v>562.13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9" t="s">
        <v>77</v>
      </c>
      <c r="BK138" s="184">
        <f>ROUND(I138*H138,2)</f>
        <v>562.13</v>
      </c>
      <c r="BL138" s="19" t="s">
        <v>160</v>
      </c>
      <c r="BM138" s="183" t="s">
        <v>898</v>
      </c>
    </row>
    <row r="139" s="13" customFormat="1">
      <c r="A139" s="13"/>
      <c r="B139" s="185"/>
      <c r="C139" s="13"/>
      <c r="D139" s="186" t="s">
        <v>162</v>
      </c>
      <c r="E139" s="187" t="s">
        <v>1</v>
      </c>
      <c r="F139" s="188" t="s">
        <v>899</v>
      </c>
      <c r="G139" s="13"/>
      <c r="H139" s="189">
        <v>5.8799999999999999</v>
      </c>
      <c r="I139" s="13"/>
      <c r="J139" s="13"/>
      <c r="K139" s="13"/>
      <c r="L139" s="185"/>
      <c r="M139" s="190"/>
      <c r="N139" s="191"/>
      <c r="O139" s="191"/>
      <c r="P139" s="191"/>
      <c r="Q139" s="191"/>
      <c r="R139" s="191"/>
      <c r="S139" s="191"/>
      <c r="T139" s="19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7" t="s">
        <v>162</v>
      </c>
      <c r="AU139" s="187" t="s">
        <v>79</v>
      </c>
      <c r="AV139" s="13" t="s">
        <v>79</v>
      </c>
      <c r="AW139" s="13" t="s">
        <v>27</v>
      </c>
      <c r="AX139" s="13" t="s">
        <v>77</v>
      </c>
      <c r="AY139" s="187" t="s">
        <v>153</v>
      </c>
    </row>
    <row r="140" s="2" customFormat="1" ht="16.5" customHeight="1">
      <c r="A140" s="32"/>
      <c r="B140" s="172"/>
      <c r="C140" s="173" t="s">
        <v>187</v>
      </c>
      <c r="D140" s="173" t="s">
        <v>156</v>
      </c>
      <c r="E140" s="174" t="s">
        <v>900</v>
      </c>
      <c r="F140" s="175" t="s">
        <v>901</v>
      </c>
      <c r="G140" s="176" t="s">
        <v>235</v>
      </c>
      <c r="H140" s="177">
        <v>2.6099999999999999</v>
      </c>
      <c r="I140" s="178">
        <v>54.899999999999999</v>
      </c>
      <c r="J140" s="178">
        <f>ROUND(I140*H140,2)</f>
        <v>143.28999999999999</v>
      </c>
      <c r="K140" s="175" t="s">
        <v>209</v>
      </c>
      <c r="L140" s="33"/>
      <c r="M140" s="179" t="s">
        <v>1</v>
      </c>
      <c r="N140" s="180" t="s">
        <v>35</v>
      </c>
      <c r="O140" s="181">
        <v>0.13300000000000001</v>
      </c>
      <c r="P140" s="181">
        <f>O140*H140</f>
        <v>0.34712999999999999</v>
      </c>
      <c r="Q140" s="181">
        <v>8.0000000000000007E-05</v>
      </c>
      <c r="R140" s="181">
        <f>Q140*H140</f>
        <v>0.00020880000000000001</v>
      </c>
      <c r="S140" s="181">
        <v>0</v>
      </c>
      <c r="T140" s="182">
        <f>S140*H140</f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183" t="s">
        <v>160</v>
      </c>
      <c r="AT140" s="183" t="s">
        <v>156</v>
      </c>
      <c r="AU140" s="183" t="s">
        <v>79</v>
      </c>
      <c r="AY140" s="19" t="s">
        <v>153</v>
      </c>
      <c r="BE140" s="184">
        <f>IF(N140="základní",J140,0)</f>
        <v>143.28999999999999</v>
      </c>
      <c r="BF140" s="184">
        <f>IF(N140="snížená",J140,0)</f>
        <v>0</v>
      </c>
      <c r="BG140" s="184">
        <f>IF(N140="zákl. přenesená",J140,0)</f>
        <v>0</v>
      </c>
      <c r="BH140" s="184">
        <f>IF(N140="sníž. přenesená",J140,0)</f>
        <v>0</v>
      </c>
      <c r="BI140" s="184">
        <f>IF(N140="nulová",J140,0)</f>
        <v>0</v>
      </c>
      <c r="BJ140" s="19" t="s">
        <v>77</v>
      </c>
      <c r="BK140" s="184">
        <f>ROUND(I140*H140,2)</f>
        <v>143.28999999999999</v>
      </c>
      <c r="BL140" s="19" t="s">
        <v>160</v>
      </c>
      <c r="BM140" s="183" t="s">
        <v>902</v>
      </c>
    </row>
    <row r="141" s="13" customFormat="1">
      <c r="A141" s="13"/>
      <c r="B141" s="185"/>
      <c r="C141" s="13"/>
      <c r="D141" s="186" t="s">
        <v>162</v>
      </c>
      <c r="E141" s="187" t="s">
        <v>1</v>
      </c>
      <c r="F141" s="188" t="s">
        <v>903</v>
      </c>
      <c r="G141" s="13"/>
      <c r="H141" s="189">
        <v>2.6099999999999999</v>
      </c>
      <c r="I141" s="13"/>
      <c r="J141" s="13"/>
      <c r="K141" s="13"/>
      <c r="L141" s="185"/>
      <c r="M141" s="190"/>
      <c r="N141" s="191"/>
      <c r="O141" s="191"/>
      <c r="P141" s="191"/>
      <c r="Q141" s="191"/>
      <c r="R141" s="191"/>
      <c r="S141" s="191"/>
      <c r="T141" s="19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7" t="s">
        <v>162</v>
      </c>
      <c r="AU141" s="187" t="s">
        <v>79</v>
      </c>
      <c r="AV141" s="13" t="s">
        <v>79</v>
      </c>
      <c r="AW141" s="13" t="s">
        <v>27</v>
      </c>
      <c r="AX141" s="13" t="s">
        <v>77</v>
      </c>
      <c r="AY141" s="187" t="s">
        <v>153</v>
      </c>
    </row>
    <row r="142" s="2" customFormat="1" ht="16.5" customHeight="1">
      <c r="A142" s="32"/>
      <c r="B142" s="172"/>
      <c r="C142" s="173" t="s">
        <v>241</v>
      </c>
      <c r="D142" s="173" t="s">
        <v>156</v>
      </c>
      <c r="E142" s="174" t="s">
        <v>556</v>
      </c>
      <c r="F142" s="175" t="s">
        <v>557</v>
      </c>
      <c r="G142" s="176" t="s">
        <v>235</v>
      </c>
      <c r="H142" s="177">
        <v>2.6099999999999999</v>
      </c>
      <c r="I142" s="178">
        <v>118</v>
      </c>
      <c r="J142" s="178">
        <f>ROUND(I142*H142,2)</f>
        <v>307.98000000000002</v>
      </c>
      <c r="K142" s="175" t="s">
        <v>209</v>
      </c>
      <c r="L142" s="33"/>
      <c r="M142" s="179" t="s">
        <v>1</v>
      </c>
      <c r="N142" s="180" t="s">
        <v>35</v>
      </c>
      <c r="O142" s="181">
        <v>0.184</v>
      </c>
      <c r="P142" s="181">
        <f>O142*H142</f>
        <v>0.48023999999999994</v>
      </c>
      <c r="Q142" s="181">
        <v>0.00013999999999999999</v>
      </c>
      <c r="R142" s="181">
        <f>Q142*H142</f>
        <v>0.00036539999999999994</v>
      </c>
      <c r="S142" s="181">
        <v>0</v>
      </c>
      <c r="T142" s="182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83" t="s">
        <v>160</v>
      </c>
      <c r="AT142" s="183" t="s">
        <v>156</v>
      </c>
      <c r="AU142" s="183" t="s">
        <v>79</v>
      </c>
      <c r="AY142" s="19" t="s">
        <v>153</v>
      </c>
      <c r="BE142" s="184">
        <f>IF(N142="základní",J142,0)</f>
        <v>307.98000000000002</v>
      </c>
      <c r="BF142" s="184">
        <f>IF(N142="snížená",J142,0)</f>
        <v>0</v>
      </c>
      <c r="BG142" s="184">
        <f>IF(N142="zákl. přenesená",J142,0)</f>
        <v>0</v>
      </c>
      <c r="BH142" s="184">
        <f>IF(N142="sníž. přenesená",J142,0)</f>
        <v>0</v>
      </c>
      <c r="BI142" s="184">
        <f>IF(N142="nulová",J142,0)</f>
        <v>0</v>
      </c>
      <c r="BJ142" s="19" t="s">
        <v>77</v>
      </c>
      <c r="BK142" s="184">
        <f>ROUND(I142*H142,2)</f>
        <v>307.98000000000002</v>
      </c>
      <c r="BL142" s="19" t="s">
        <v>160</v>
      </c>
      <c r="BM142" s="183" t="s">
        <v>904</v>
      </c>
    </row>
    <row r="143" s="2" customFormat="1" ht="16.5" customHeight="1">
      <c r="A143" s="32"/>
      <c r="B143" s="172"/>
      <c r="C143" s="173" t="s">
        <v>271</v>
      </c>
      <c r="D143" s="173" t="s">
        <v>156</v>
      </c>
      <c r="E143" s="174" t="s">
        <v>560</v>
      </c>
      <c r="F143" s="175" t="s">
        <v>905</v>
      </c>
      <c r="G143" s="176" t="s">
        <v>235</v>
      </c>
      <c r="H143" s="177">
        <v>2.6099999999999999</v>
      </c>
      <c r="I143" s="178">
        <v>109</v>
      </c>
      <c r="J143" s="178">
        <f>ROUND(I143*H143,2)</f>
        <v>284.49000000000001</v>
      </c>
      <c r="K143" s="175" t="s">
        <v>209</v>
      </c>
      <c r="L143" s="33"/>
      <c r="M143" s="179" t="s">
        <v>1</v>
      </c>
      <c r="N143" s="180" t="s">
        <v>35</v>
      </c>
      <c r="O143" s="181">
        <v>0.16600000000000001</v>
      </c>
      <c r="P143" s="181">
        <f>O143*H143</f>
        <v>0.43325999999999998</v>
      </c>
      <c r="Q143" s="181">
        <v>0.00013999999999999999</v>
      </c>
      <c r="R143" s="181">
        <f>Q143*H143</f>
        <v>0.00036539999999999994</v>
      </c>
      <c r="S143" s="181">
        <v>0</v>
      </c>
      <c r="T143" s="182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83" t="s">
        <v>160</v>
      </c>
      <c r="AT143" s="183" t="s">
        <v>156</v>
      </c>
      <c r="AU143" s="183" t="s">
        <v>79</v>
      </c>
      <c r="AY143" s="19" t="s">
        <v>153</v>
      </c>
      <c r="BE143" s="184">
        <f>IF(N143="základní",J143,0)</f>
        <v>284.49000000000001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9" t="s">
        <v>77</v>
      </c>
      <c r="BK143" s="184">
        <f>ROUND(I143*H143,2)</f>
        <v>284.49000000000001</v>
      </c>
      <c r="BL143" s="19" t="s">
        <v>160</v>
      </c>
      <c r="BM143" s="183" t="s">
        <v>906</v>
      </c>
    </row>
    <row r="144" s="2" customFormat="1" ht="16.5" customHeight="1">
      <c r="A144" s="32"/>
      <c r="B144" s="172"/>
      <c r="C144" s="173" t="s">
        <v>276</v>
      </c>
      <c r="D144" s="173" t="s">
        <v>156</v>
      </c>
      <c r="E144" s="174" t="s">
        <v>907</v>
      </c>
      <c r="F144" s="175" t="s">
        <v>908</v>
      </c>
      <c r="G144" s="176" t="s">
        <v>235</v>
      </c>
      <c r="H144" s="177">
        <v>2.6099999999999999</v>
      </c>
      <c r="I144" s="178">
        <v>112</v>
      </c>
      <c r="J144" s="178">
        <f>ROUND(I144*H144,2)</f>
        <v>292.31999999999999</v>
      </c>
      <c r="K144" s="175" t="s">
        <v>209</v>
      </c>
      <c r="L144" s="33"/>
      <c r="M144" s="222" t="s">
        <v>1</v>
      </c>
      <c r="N144" s="223" t="s">
        <v>35</v>
      </c>
      <c r="O144" s="220">
        <v>0.17199999999999999</v>
      </c>
      <c r="P144" s="220">
        <f>O144*H144</f>
        <v>0.44891999999999993</v>
      </c>
      <c r="Q144" s="220">
        <v>0.00013999999999999999</v>
      </c>
      <c r="R144" s="220">
        <f>Q144*H144</f>
        <v>0.00036539999999999994</v>
      </c>
      <c r="S144" s="220">
        <v>0</v>
      </c>
      <c r="T144" s="221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83" t="s">
        <v>160</v>
      </c>
      <c r="AT144" s="183" t="s">
        <v>156</v>
      </c>
      <c r="AU144" s="183" t="s">
        <v>79</v>
      </c>
      <c r="AY144" s="19" t="s">
        <v>153</v>
      </c>
      <c r="BE144" s="184">
        <f>IF(N144="základní",J144,0)</f>
        <v>292.31999999999999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9" t="s">
        <v>77</v>
      </c>
      <c r="BK144" s="184">
        <f>ROUND(I144*H144,2)</f>
        <v>292.31999999999999</v>
      </c>
      <c r="BL144" s="19" t="s">
        <v>160</v>
      </c>
      <c r="BM144" s="183" t="s">
        <v>909</v>
      </c>
    </row>
    <row r="145" s="2" customFormat="1" ht="6.96" customHeight="1">
      <c r="A145" s="32"/>
      <c r="B145" s="53"/>
      <c r="C145" s="54"/>
      <c r="D145" s="54"/>
      <c r="E145" s="54"/>
      <c r="F145" s="54"/>
      <c r="G145" s="54"/>
      <c r="H145" s="54"/>
      <c r="I145" s="54"/>
      <c r="J145" s="54"/>
      <c r="K145" s="54"/>
      <c r="L145" s="33"/>
      <c r="M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</row>
  </sheetData>
  <autoFilter ref="C124:K144"/>
  <mergeCells count="11">
    <mergeCell ref="E7:H7"/>
    <mergeCell ref="E9:H9"/>
    <mergeCell ref="E11:H11"/>
    <mergeCell ref="E29:H29"/>
    <mergeCell ref="E85:H85"/>
    <mergeCell ref="E87:H87"/>
    <mergeCell ref="E89:H89"/>
    <mergeCell ref="E113:H113"/>
    <mergeCell ref="E115:H115"/>
    <mergeCell ref="E117:H11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</row>
    <row r="4" s="1" customFormat="1" ht="24.96" customHeight="1">
      <c r="B4" s="22"/>
      <c r="D4" s="23" t="s">
        <v>120</v>
      </c>
      <c r="L4" s="22"/>
      <c r="M4" s="122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29" t="s">
        <v>14</v>
      </c>
      <c r="L6" s="22"/>
    </row>
    <row r="7" s="1" customFormat="1" ht="16.5" customHeight="1">
      <c r="B7" s="22"/>
      <c r="E7" s="123" t="str">
        <f>'Rekapitulace stavby'!K6</f>
        <v>ZL4 - SO 01 - OBJEKT BEZ BYTU - Stavební úpravy a přístavba komunitního centra BÉTEL</v>
      </c>
      <c r="F7" s="29"/>
      <c r="G7" s="29"/>
      <c r="H7" s="29"/>
      <c r="L7" s="22"/>
    </row>
    <row r="8" s="1" customFormat="1" ht="12" customHeight="1">
      <c r="B8" s="22"/>
      <c r="D8" s="29" t="s">
        <v>121</v>
      </c>
      <c r="L8" s="22"/>
    </row>
    <row r="9" s="2" customFormat="1" ht="16.5" customHeight="1">
      <c r="A9" s="32"/>
      <c r="B9" s="33"/>
      <c r="C9" s="32"/>
      <c r="D9" s="32"/>
      <c r="E9" s="123" t="s">
        <v>122</v>
      </c>
      <c r="F9" s="32"/>
      <c r="G9" s="32"/>
      <c r="H9" s="32"/>
      <c r="I9" s="32"/>
      <c r="J9" s="32"/>
      <c r="K9" s="32"/>
      <c r="L9" s="48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3"/>
      <c r="C10" s="32"/>
      <c r="D10" s="29" t="s">
        <v>123</v>
      </c>
      <c r="E10" s="32"/>
      <c r="F10" s="32"/>
      <c r="G10" s="32"/>
      <c r="H10" s="32"/>
      <c r="I10" s="32"/>
      <c r="J10" s="32"/>
      <c r="K10" s="32"/>
      <c r="L10" s="48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6.5" customHeight="1">
      <c r="A11" s="32"/>
      <c r="B11" s="33"/>
      <c r="C11" s="32"/>
      <c r="D11" s="32"/>
      <c r="E11" s="60" t="s">
        <v>124</v>
      </c>
      <c r="F11" s="32"/>
      <c r="G11" s="32"/>
      <c r="H11" s="32"/>
      <c r="I11" s="32"/>
      <c r="J11" s="32"/>
      <c r="K11" s="32"/>
      <c r="L11" s="48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8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2" customHeight="1">
      <c r="A13" s="32"/>
      <c r="B13" s="33"/>
      <c r="C13" s="32"/>
      <c r="D13" s="29" t="s">
        <v>16</v>
      </c>
      <c r="E13" s="32"/>
      <c r="F13" s="26" t="s">
        <v>1</v>
      </c>
      <c r="G13" s="32"/>
      <c r="H13" s="32"/>
      <c r="I13" s="29" t="s">
        <v>17</v>
      </c>
      <c r="J13" s="26" t="s">
        <v>1</v>
      </c>
      <c r="K13" s="32"/>
      <c r="L13" s="48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3"/>
      <c r="C14" s="32"/>
      <c r="D14" s="29" t="s">
        <v>18</v>
      </c>
      <c r="E14" s="32"/>
      <c r="F14" s="26" t="s">
        <v>125</v>
      </c>
      <c r="G14" s="32"/>
      <c r="H14" s="32"/>
      <c r="I14" s="29" t="s">
        <v>20</v>
      </c>
      <c r="J14" s="62" t="str">
        <f>'Rekapitulace stavby'!AN8</f>
        <v>3.6.2020</v>
      </c>
      <c r="K14" s="32"/>
      <c r="L14" s="48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0.8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8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3"/>
      <c r="C16" s="32"/>
      <c r="D16" s="29" t="s">
        <v>22</v>
      </c>
      <c r="E16" s="32"/>
      <c r="F16" s="32"/>
      <c r="G16" s="32"/>
      <c r="H16" s="32"/>
      <c r="I16" s="29" t="s">
        <v>23</v>
      </c>
      <c r="J16" s="26" t="s">
        <v>1</v>
      </c>
      <c r="K16" s="32"/>
      <c r="L16" s="48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8" customHeight="1">
      <c r="A17" s="32"/>
      <c r="B17" s="33"/>
      <c r="C17" s="32"/>
      <c r="D17" s="32"/>
      <c r="E17" s="26" t="s">
        <v>126</v>
      </c>
      <c r="F17" s="32"/>
      <c r="G17" s="32"/>
      <c r="H17" s="32"/>
      <c r="I17" s="29" t="s">
        <v>24</v>
      </c>
      <c r="J17" s="26" t="s">
        <v>1</v>
      </c>
      <c r="K17" s="32"/>
      <c r="L17" s="48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6.96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8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2" customHeight="1">
      <c r="A19" s="32"/>
      <c r="B19" s="33"/>
      <c r="C19" s="32"/>
      <c r="D19" s="29" t="s">
        <v>25</v>
      </c>
      <c r="E19" s="32"/>
      <c r="F19" s="32"/>
      <c r="G19" s="32"/>
      <c r="H19" s="32"/>
      <c r="I19" s="29" t="s">
        <v>23</v>
      </c>
      <c r="J19" s="26" t="s">
        <v>127</v>
      </c>
      <c r="K19" s="32"/>
      <c r="L19" s="48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8" customHeight="1">
      <c r="A20" s="32"/>
      <c r="B20" s="33"/>
      <c r="C20" s="32"/>
      <c r="D20" s="32"/>
      <c r="E20" s="26" t="s">
        <v>128</v>
      </c>
      <c r="F20" s="32"/>
      <c r="G20" s="32"/>
      <c r="H20" s="32"/>
      <c r="I20" s="29" t="s">
        <v>24</v>
      </c>
      <c r="J20" s="26" t="s">
        <v>129</v>
      </c>
      <c r="K20" s="32"/>
      <c r="L20" s="48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6.96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8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2" customHeight="1">
      <c r="A22" s="32"/>
      <c r="B22" s="33"/>
      <c r="C22" s="32"/>
      <c r="D22" s="29" t="s">
        <v>26</v>
      </c>
      <c r="E22" s="32"/>
      <c r="F22" s="32"/>
      <c r="G22" s="32"/>
      <c r="H22" s="32"/>
      <c r="I22" s="29" t="s">
        <v>23</v>
      </c>
      <c r="J22" s="26" t="s">
        <v>1</v>
      </c>
      <c r="K22" s="32"/>
      <c r="L22" s="48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8" customHeight="1">
      <c r="A23" s="32"/>
      <c r="B23" s="33"/>
      <c r="C23" s="32"/>
      <c r="D23" s="32"/>
      <c r="E23" s="26" t="s">
        <v>130</v>
      </c>
      <c r="F23" s="32"/>
      <c r="G23" s="32"/>
      <c r="H23" s="32"/>
      <c r="I23" s="29" t="s">
        <v>24</v>
      </c>
      <c r="J23" s="26" t="s">
        <v>1</v>
      </c>
      <c r="K23" s="32"/>
      <c r="L23" s="48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6.96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8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2" customHeight="1">
      <c r="A25" s="32"/>
      <c r="B25" s="33"/>
      <c r="C25" s="32"/>
      <c r="D25" s="29" t="s">
        <v>28</v>
      </c>
      <c r="E25" s="32"/>
      <c r="F25" s="32"/>
      <c r="G25" s="32"/>
      <c r="H25" s="32"/>
      <c r="I25" s="29" t="s">
        <v>23</v>
      </c>
      <c r="J25" s="26" t="str">
        <f>IF('Rekapitulace stavby'!AN19="","",'Rekapitulace stavby'!AN19)</f>
        <v/>
      </c>
      <c r="K25" s="32"/>
      <c r="L25" s="48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8" customHeight="1">
      <c r="A26" s="32"/>
      <c r="B26" s="33"/>
      <c r="C26" s="32"/>
      <c r="D26" s="32"/>
      <c r="E26" s="26" t="str">
        <f>IF('Rekapitulace stavby'!E20="","",'Rekapitulace stavby'!E20)</f>
        <v xml:space="preserve"> </v>
      </c>
      <c r="F26" s="32"/>
      <c r="G26" s="32"/>
      <c r="H26" s="32"/>
      <c r="I26" s="29" t="s">
        <v>24</v>
      </c>
      <c r="J26" s="26" t="str">
        <f>IF('Rekapitulace stavby'!AN20="","",'Rekapitulace stavby'!AN20)</f>
        <v/>
      </c>
      <c r="K26" s="32"/>
      <c r="L26" s="48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8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2" customHeight="1">
      <c r="A28" s="32"/>
      <c r="B28" s="33"/>
      <c r="C28" s="32"/>
      <c r="D28" s="29" t="s">
        <v>29</v>
      </c>
      <c r="E28" s="32"/>
      <c r="F28" s="32"/>
      <c r="G28" s="32"/>
      <c r="H28" s="32"/>
      <c r="I28" s="32"/>
      <c r="J28" s="32"/>
      <c r="K28" s="32"/>
      <c r="L28" s="48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8" customFormat="1" ht="16.5" customHeight="1">
      <c r="A29" s="124"/>
      <c r="B29" s="125"/>
      <c r="C29" s="124"/>
      <c r="D29" s="124"/>
      <c r="E29" s="30" t="s">
        <v>1</v>
      </c>
      <c r="F29" s="30"/>
      <c r="G29" s="30"/>
      <c r="H29" s="30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8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3"/>
      <c r="C31" s="32"/>
      <c r="D31" s="83"/>
      <c r="E31" s="83"/>
      <c r="F31" s="83"/>
      <c r="G31" s="83"/>
      <c r="H31" s="83"/>
      <c r="I31" s="83"/>
      <c r="J31" s="83"/>
      <c r="K31" s="83"/>
      <c r="L31" s="48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3"/>
      <c r="C32" s="32"/>
      <c r="D32" s="127" t="s">
        <v>30</v>
      </c>
      <c r="E32" s="32"/>
      <c r="F32" s="32"/>
      <c r="G32" s="32"/>
      <c r="H32" s="32"/>
      <c r="I32" s="32"/>
      <c r="J32" s="89">
        <f>ROUND(J122, 2)</f>
        <v>-63956</v>
      </c>
      <c r="K32" s="32"/>
      <c r="L32" s="48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3"/>
      <c r="C33" s="32"/>
      <c r="D33" s="83"/>
      <c r="E33" s="83"/>
      <c r="F33" s="83"/>
      <c r="G33" s="83"/>
      <c r="H33" s="83"/>
      <c r="I33" s="83"/>
      <c r="J33" s="83"/>
      <c r="K33" s="83"/>
      <c r="L33" s="48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3"/>
      <c r="C34" s="32"/>
      <c r="D34" s="32"/>
      <c r="E34" s="32"/>
      <c r="F34" s="37" t="s">
        <v>32</v>
      </c>
      <c r="G34" s="32"/>
      <c r="H34" s="32"/>
      <c r="I34" s="37" t="s">
        <v>31</v>
      </c>
      <c r="J34" s="37" t="s">
        <v>33</v>
      </c>
      <c r="K34" s="32"/>
      <c r="L34" s="48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3"/>
      <c r="C35" s="32"/>
      <c r="D35" s="128" t="s">
        <v>34</v>
      </c>
      <c r="E35" s="29" t="s">
        <v>35</v>
      </c>
      <c r="F35" s="129">
        <f>ROUND((SUM(BE122:BE135)),  2)</f>
        <v>-63956</v>
      </c>
      <c r="G35" s="32"/>
      <c r="H35" s="32"/>
      <c r="I35" s="130">
        <v>0.20999999999999999</v>
      </c>
      <c r="J35" s="129">
        <f>ROUND(((SUM(BE122:BE135))*I35),  2)</f>
        <v>-13430.76</v>
      </c>
      <c r="K35" s="32"/>
      <c r="L35" s="48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3"/>
      <c r="C36" s="32"/>
      <c r="D36" s="32"/>
      <c r="E36" s="29" t="s">
        <v>36</v>
      </c>
      <c r="F36" s="129">
        <f>ROUND((SUM(BF122:BF135)),  2)</f>
        <v>0</v>
      </c>
      <c r="G36" s="32"/>
      <c r="H36" s="32"/>
      <c r="I36" s="130">
        <v>0.14999999999999999</v>
      </c>
      <c r="J36" s="129">
        <f>ROUND(((SUM(BF122:BF135))*I36),  2)</f>
        <v>0</v>
      </c>
      <c r="K36" s="32"/>
      <c r="L36" s="48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3"/>
      <c r="C37" s="32"/>
      <c r="D37" s="32"/>
      <c r="E37" s="29" t="s">
        <v>37</v>
      </c>
      <c r="F37" s="129">
        <f>ROUND((SUM(BG122:BG135)),  2)</f>
        <v>0</v>
      </c>
      <c r="G37" s="32"/>
      <c r="H37" s="32"/>
      <c r="I37" s="130">
        <v>0.20999999999999999</v>
      </c>
      <c r="J37" s="129">
        <f>0</f>
        <v>0</v>
      </c>
      <c r="K37" s="32"/>
      <c r="L37" s="48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3"/>
      <c r="C38" s="32"/>
      <c r="D38" s="32"/>
      <c r="E38" s="29" t="s">
        <v>38</v>
      </c>
      <c r="F38" s="129">
        <f>ROUND((SUM(BH122:BH135)),  2)</f>
        <v>0</v>
      </c>
      <c r="G38" s="32"/>
      <c r="H38" s="32"/>
      <c r="I38" s="130">
        <v>0.14999999999999999</v>
      </c>
      <c r="J38" s="129">
        <f>0</f>
        <v>0</v>
      </c>
      <c r="K38" s="32"/>
      <c r="L38" s="48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3"/>
      <c r="C39" s="32"/>
      <c r="D39" s="32"/>
      <c r="E39" s="29" t="s">
        <v>39</v>
      </c>
      <c r="F39" s="129">
        <f>ROUND((SUM(BI122:BI135)),  2)</f>
        <v>0</v>
      </c>
      <c r="G39" s="32"/>
      <c r="H39" s="32"/>
      <c r="I39" s="130">
        <v>0</v>
      </c>
      <c r="J39" s="129">
        <f>0</f>
        <v>0</v>
      </c>
      <c r="K39" s="32"/>
      <c r="L39" s="48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8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3"/>
      <c r="C41" s="131"/>
      <c r="D41" s="132" t="s">
        <v>40</v>
      </c>
      <c r="E41" s="74"/>
      <c r="F41" s="74"/>
      <c r="G41" s="133" t="s">
        <v>41</v>
      </c>
      <c r="H41" s="134" t="s">
        <v>42</v>
      </c>
      <c r="I41" s="74"/>
      <c r="J41" s="135">
        <f>SUM(J32:J39)</f>
        <v>-77386.759999999995</v>
      </c>
      <c r="K41" s="136"/>
      <c r="L41" s="48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8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48"/>
      <c r="D50" s="49" t="s">
        <v>43</v>
      </c>
      <c r="E50" s="50"/>
      <c r="F50" s="50"/>
      <c r="G50" s="49" t="s">
        <v>44</v>
      </c>
      <c r="H50" s="50"/>
      <c r="I50" s="50"/>
      <c r="J50" s="50"/>
      <c r="K50" s="50"/>
      <c r="L50" s="48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2"/>
      <c r="B61" s="33"/>
      <c r="C61" s="32"/>
      <c r="D61" s="51" t="s">
        <v>45</v>
      </c>
      <c r="E61" s="35"/>
      <c r="F61" s="137" t="s">
        <v>46</v>
      </c>
      <c r="G61" s="51" t="s">
        <v>45</v>
      </c>
      <c r="H61" s="35"/>
      <c r="I61" s="35"/>
      <c r="J61" s="138" t="s">
        <v>46</v>
      </c>
      <c r="K61" s="35"/>
      <c r="L61" s="48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2"/>
      <c r="B65" s="33"/>
      <c r="C65" s="32"/>
      <c r="D65" s="49" t="s">
        <v>47</v>
      </c>
      <c r="E65" s="52"/>
      <c r="F65" s="52"/>
      <c r="G65" s="49" t="s">
        <v>48</v>
      </c>
      <c r="H65" s="52"/>
      <c r="I65" s="52"/>
      <c r="J65" s="52"/>
      <c r="K65" s="52"/>
      <c r="L65" s="48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2"/>
      <c r="B76" s="33"/>
      <c r="C76" s="32"/>
      <c r="D76" s="51" t="s">
        <v>45</v>
      </c>
      <c r="E76" s="35"/>
      <c r="F76" s="137" t="s">
        <v>46</v>
      </c>
      <c r="G76" s="51" t="s">
        <v>45</v>
      </c>
      <c r="H76" s="35"/>
      <c r="I76" s="35"/>
      <c r="J76" s="138" t="s">
        <v>46</v>
      </c>
      <c r="K76" s="35"/>
      <c r="L76" s="48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48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48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131</v>
      </c>
      <c r="D82" s="32"/>
      <c r="E82" s="32"/>
      <c r="F82" s="32"/>
      <c r="G82" s="32"/>
      <c r="H82" s="32"/>
      <c r="I82" s="32"/>
      <c r="J82" s="32"/>
      <c r="K82" s="32"/>
      <c r="L82" s="48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8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2"/>
      <c r="E84" s="32"/>
      <c r="F84" s="32"/>
      <c r="G84" s="32"/>
      <c r="H84" s="32"/>
      <c r="I84" s="32"/>
      <c r="J84" s="32"/>
      <c r="K84" s="32"/>
      <c r="L84" s="48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2"/>
      <c r="D85" s="32"/>
      <c r="E85" s="123" t="str">
        <f>E7</f>
        <v>ZL4 - SO 01 - OBJEKT BEZ BYTU - Stavební úpravy a přístavba komunitního centra BÉTEL</v>
      </c>
      <c r="F85" s="29"/>
      <c r="G85" s="29"/>
      <c r="H85" s="29"/>
      <c r="I85" s="32"/>
      <c r="J85" s="32"/>
      <c r="K85" s="32"/>
      <c r="L85" s="48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" customFormat="1" ht="12" customHeight="1">
      <c r="B86" s="22"/>
      <c r="C86" s="29" t="s">
        <v>121</v>
      </c>
      <c r="L86" s="22"/>
    </row>
    <row r="87" s="2" customFormat="1" ht="16.5" customHeight="1">
      <c r="A87" s="32"/>
      <c r="B87" s="33"/>
      <c r="C87" s="32"/>
      <c r="D87" s="32"/>
      <c r="E87" s="123" t="s">
        <v>122</v>
      </c>
      <c r="F87" s="32"/>
      <c r="G87" s="32"/>
      <c r="H87" s="32"/>
      <c r="I87" s="32"/>
      <c r="J87" s="32"/>
      <c r="K87" s="32"/>
      <c r="L87" s="48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12" customHeight="1">
      <c r="A88" s="32"/>
      <c r="B88" s="33"/>
      <c r="C88" s="29" t="s">
        <v>123</v>
      </c>
      <c r="D88" s="32"/>
      <c r="E88" s="32"/>
      <c r="F88" s="32"/>
      <c r="G88" s="32"/>
      <c r="H88" s="32"/>
      <c r="I88" s="32"/>
      <c r="J88" s="32"/>
      <c r="K88" s="32"/>
      <c r="L88" s="48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6.5" customHeight="1">
      <c r="A89" s="32"/>
      <c r="B89" s="33"/>
      <c r="C89" s="32"/>
      <c r="D89" s="32"/>
      <c r="E89" s="60" t="str">
        <f>E11</f>
        <v>Méněpráce - Vnitřní dveře + obložkové zárubně</v>
      </c>
      <c r="F89" s="32"/>
      <c r="G89" s="32"/>
      <c r="H89" s="32"/>
      <c r="I89" s="32"/>
      <c r="J89" s="32"/>
      <c r="K89" s="32"/>
      <c r="L89" s="48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8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2" customHeight="1">
      <c r="A91" s="32"/>
      <c r="B91" s="33"/>
      <c r="C91" s="29" t="s">
        <v>18</v>
      </c>
      <c r="D91" s="32"/>
      <c r="E91" s="32"/>
      <c r="F91" s="26" t="str">
        <f>F14</f>
        <v xml:space="preserve">Bezručova čp.503, Chrastava </v>
      </c>
      <c r="G91" s="32"/>
      <c r="H91" s="32"/>
      <c r="I91" s="29" t="s">
        <v>20</v>
      </c>
      <c r="J91" s="62" t="str">
        <f>IF(J14="","",J14)</f>
        <v>3.6.2020</v>
      </c>
      <c r="K91" s="32"/>
      <c r="L91" s="48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6.96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8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25.65" customHeight="1">
      <c r="A93" s="32"/>
      <c r="B93" s="33"/>
      <c r="C93" s="29" t="s">
        <v>22</v>
      </c>
      <c r="D93" s="32"/>
      <c r="E93" s="32"/>
      <c r="F93" s="26" t="str">
        <f>E17</f>
        <v>Sbor JB v Chrastavě, Bezručova 503, 46331 Chrastav</v>
      </c>
      <c r="G93" s="32"/>
      <c r="H93" s="32"/>
      <c r="I93" s="29" t="s">
        <v>26</v>
      </c>
      <c r="J93" s="30" t="str">
        <f>E23</f>
        <v>FS Vision, s.r.o. IČ: 22792902</v>
      </c>
      <c r="K93" s="32"/>
      <c r="L93" s="48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15.15" customHeight="1">
      <c r="A94" s="32"/>
      <c r="B94" s="33"/>
      <c r="C94" s="29" t="s">
        <v>25</v>
      </c>
      <c r="D94" s="32"/>
      <c r="E94" s="32"/>
      <c r="F94" s="26" t="str">
        <f>IF(E20="","",E20)</f>
        <v>TOMIVOS s.r.o.</v>
      </c>
      <c r="G94" s="32"/>
      <c r="H94" s="32"/>
      <c r="I94" s="29" t="s">
        <v>28</v>
      </c>
      <c r="J94" s="30" t="str">
        <f>E26</f>
        <v xml:space="preserve"> </v>
      </c>
      <c r="K94" s="32"/>
      <c r="L94" s="48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8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9.28" customHeight="1">
      <c r="A96" s="32"/>
      <c r="B96" s="33"/>
      <c r="C96" s="139" t="s">
        <v>132</v>
      </c>
      <c r="D96" s="131"/>
      <c r="E96" s="131"/>
      <c r="F96" s="131"/>
      <c r="G96" s="131"/>
      <c r="H96" s="131"/>
      <c r="I96" s="131"/>
      <c r="J96" s="140" t="s">
        <v>133</v>
      </c>
      <c r="K96" s="131"/>
      <c r="L96" s="48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="2" customFormat="1" ht="10.32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8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22.8" customHeight="1">
      <c r="A98" s="32"/>
      <c r="B98" s="33"/>
      <c r="C98" s="141" t="s">
        <v>134</v>
      </c>
      <c r="D98" s="32"/>
      <c r="E98" s="32"/>
      <c r="F98" s="32"/>
      <c r="G98" s="32"/>
      <c r="H98" s="32"/>
      <c r="I98" s="32"/>
      <c r="J98" s="89">
        <f>J122</f>
        <v>-63956</v>
      </c>
      <c r="K98" s="32"/>
      <c r="L98" s="48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9" t="s">
        <v>135</v>
      </c>
    </row>
    <row r="99" s="9" customFormat="1" ht="24.96" customHeight="1">
      <c r="A99" s="9"/>
      <c r="B99" s="142"/>
      <c r="C99" s="9"/>
      <c r="D99" s="143" t="s">
        <v>136</v>
      </c>
      <c r="E99" s="144"/>
      <c r="F99" s="144"/>
      <c r="G99" s="144"/>
      <c r="H99" s="144"/>
      <c r="I99" s="144"/>
      <c r="J99" s="145">
        <f>J123</f>
        <v>-63956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137</v>
      </c>
      <c r="E100" s="148"/>
      <c r="F100" s="148"/>
      <c r="G100" s="148"/>
      <c r="H100" s="148"/>
      <c r="I100" s="148"/>
      <c r="J100" s="149">
        <f>J124</f>
        <v>-63956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48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="2" customFormat="1" ht="6.96" customHeight="1">
      <c r="A102" s="32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48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="2" customFormat="1" ht="6.96" customHeight="1">
      <c r="A106" s="32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48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24.96" customHeight="1">
      <c r="A107" s="32"/>
      <c r="B107" s="33"/>
      <c r="C107" s="23" t="s">
        <v>138</v>
      </c>
      <c r="D107" s="32"/>
      <c r="E107" s="32"/>
      <c r="F107" s="32"/>
      <c r="G107" s="32"/>
      <c r="H107" s="32"/>
      <c r="I107" s="32"/>
      <c r="J107" s="32"/>
      <c r="K107" s="32"/>
      <c r="L107" s="48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6.96" customHeight="1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48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12" customHeight="1">
      <c r="A109" s="32"/>
      <c r="B109" s="33"/>
      <c r="C109" s="29" t="s">
        <v>14</v>
      </c>
      <c r="D109" s="32"/>
      <c r="E109" s="32"/>
      <c r="F109" s="32"/>
      <c r="G109" s="32"/>
      <c r="H109" s="32"/>
      <c r="I109" s="32"/>
      <c r="J109" s="32"/>
      <c r="K109" s="32"/>
      <c r="L109" s="48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6.5" customHeight="1">
      <c r="A110" s="32"/>
      <c r="B110" s="33"/>
      <c r="C110" s="32"/>
      <c r="D110" s="32"/>
      <c r="E110" s="123" t="str">
        <f>E7</f>
        <v>ZL4 - SO 01 - OBJEKT BEZ BYTU - Stavební úpravy a přístavba komunitního centra BÉTEL</v>
      </c>
      <c r="F110" s="29"/>
      <c r="G110" s="29"/>
      <c r="H110" s="29"/>
      <c r="I110" s="32"/>
      <c r="J110" s="32"/>
      <c r="K110" s="32"/>
      <c r="L110" s="48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1" customFormat="1" ht="12" customHeight="1">
      <c r="B111" s="22"/>
      <c r="C111" s="29" t="s">
        <v>121</v>
      </c>
      <c r="L111" s="22"/>
    </row>
    <row r="112" s="2" customFormat="1" ht="16.5" customHeight="1">
      <c r="A112" s="32"/>
      <c r="B112" s="33"/>
      <c r="C112" s="32"/>
      <c r="D112" s="32"/>
      <c r="E112" s="123" t="s">
        <v>122</v>
      </c>
      <c r="F112" s="32"/>
      <c r="G112" s="32"/>
      <c r="H112" s="32"/>
      <c r="I112" s="32"/>
      <c r="J112" s="32"/>
      <c r="K112" s="32"/>
      <c r="L112" s="48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2" customHeight="1">
      <c r="A113" s="32"/>
      <c r="B113" s="33"/>
      <c r="C113" s="29" t="s">
        <v>123</v>
      </c>
      <c r="D113" s="32"/>
      <c r="E113" s="32"/>
      <c r="F113" s="32"/>
      <c r="G113" s="32"/>
      <c r="H113" s="32"/>
      <c r="I113" s="32"/>
      <c r="J113" s="32"/>
      <c r="K113" s="32"/>
      <c r="L113" s="48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6.5" customHeight="1">
      <c r="A114" s="32"/>
      <c r="B114" s="33"/>
      <c r="C114" s="32"/>
      <c r="D114" s="32"/>
      <c r="E114" s="60" t="str">
        <f>E11</f>
        <v>Méněpráce - Vnitřní dveře + obložkové zárubně</v>
      </c>
      <c r="F114" s="32"/>
      <c r="G114" s="32"/>
      <c r="H114" s="32"/>
      <c r="I114" s="32"/>
      <c r="J114" s="32"/>
      <c r="K114" s="32"/>
      <c r="L114" s="48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6.96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8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2" customHeight="1">
      <c r="A116" s="32"/>
      <c r="B116" s="33"/>
      <c r="C116" s="29" t="s">
        <v>18</v>
      </c>
      <c r="D116" s="32"/>
      <c r="E116" s="32"/>
      <c r="F116" s="26" t="str">
        <f>F14</f>
        <v xml:space="preserve">Bezručova čp.503, Chrastava </v>
      </c>
      <c r="G116" s="32"/>
      <c r="H116" s="32"/>
      <c r="I116" s="29" t="s">
        <v>20</v>
      </c>
      <c r="J116" s="62" t="str">
        <f>IF(J14="","",J14)</f>
        <v>3.6.2020</v>
      </c>
      <c r="K116" s="32"/>
      <c r="L116" s="48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6.96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8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25.65" customHeight="1">
      <c r="A118" s="32"/>
      <c r="B118" s="33"/>
      <c r="C118" s="29" t="s">
        <v>22</v>
      </c>
      <c r="D118" s="32"/>
      <c r="E118" s="32"/>
      <c r="F118" s="26" t="str">
        <f>E17</f>
        <v>Sbor JB v Chrastavě, Bezručova 503, 46331 Chrastav</v>
      </c>
      <c r="G118" s="32"/>
      <c r="H118" s="32"/>
      <c r="I118" s="29" t="s">
        <v>26</v>
      </c>
      <c r="J118" s="30" t="str">
        <f>E23</f>
        <v>FS Vision, s.r.o. IČ: 22792902</v>
      </c>
      <c r="K118" s="32"/>
      <c r="L118" s="48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5.15" customHeight="1">
      <c r="A119" s="32"/>
      <c r="B119" s="33"/>
      <c r="C119" s="29" t="s">
        <v>25</v>
      </c>
      <c r="D119" s="32"/>
      <c r="E119" s="32"/>
      <c r="F119" s="26" t="str">
        <f>IF(E20="","",E20)</f>
        <v>TOMIVOS s.r.o.</v>
      </c>
      <c r="G119" s="32"/>
      <c r="H119" s="32"/>
      <c r="I119" s="29" t="s">
        <v>28</v>
      </c>
      <c r="J119" s="30" t="str">
        <f>E26</f>
        <v xml:space="preserve"> </v>
      </c>
      <c r="K119" s="32"/>
      <c r="L119" s="48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10.32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8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11" customFormat="1" ht="29.28" customHeight="1">
      <c r="A121" s="150"/>
      <c r="B121" s="151"/>
      <c r="C121" s="152" t="s">
        <v>139</v>
      </c>
      <c r="D121" s="153" t="s">
        <v>55</v>
      </c>
      <c r="E121" s="153" t="s">
        <v>51</v>
      </c>
      <c r="F121" s="153" t="s">
        <v>52</v>
      </c>
      <c r="G121" s="153" t="s">
        <v>140</v>
      </c>
      <c r="H121" s="153" t="s">
        <v>141</v>
      </c>
      <c r="I121" s="153" t="s">
        <v>142</v>
      </c>
      <c r="J121" s="153" t="s">
        <v>133</v>
      </c>
      <c r="K121" s="154" t="s">
        <v>143</v>
      </c>
      <c r="L121" s="155"/>
      <c r="M121" s="79" t="s">
        <v>1</v>
      </c>
      <c r="N121" s="80" t="s">
        <v>34</v>
      </c>
      <c r="O121" s="80" t="s">
        <v>144</v>
      </c>
      <c r="P121" s="80" t="s">
        <v>145</v>
      </c>
      <c r="Q121" s="80" t="s">
        <v>146</v>
      </c>
      <c r="R121" s="80" t="s">
        <v>147</v>
      </c>
      <c r="S121" s="80" t="s">
        <v>148</v>
      </c>
      <c r="T121" s="81" t="s">
        <v>149</v>
      </c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/>
    </row>
    <row r="122" s="2" customFormat="1" ht="22.8" customHeight="1">
      <c r="A122" s="32"/>
      <c r="B122" s="33"/>
      <c r="C122" s="86" t="s">
        <v>150</v>
      </c>
      <c r="D122" s="32"/>
      <c r="E122" s="32"/>
      <c r="F122" s="32"/>
      <c r="G122" s="32"/>
      <c r="H122" s="32"/>
      <c r="I122" s="32"/>
      <c r="J122" s="156">
        <f>BK122</f>
        <v>-63956</v>
      </c>
      <c r="K122" s="32"/>
      <c r="L122" s="33"/>
      <c r="M122" s="82"/>
      <c r="N122" s="66"/>
      <c r="O122" s="83"/>
      <c r="P122" s="157">
        <f>P123</f>
        <v>0</v>
      </c>
      <c r="Q122" s="83"/>
      <c r="R122" s="157">
        <f>R123</f>
        <v>-0.15750000000000003</v>
      </c>
      <c r="S122" s="83"/>
      <c r="T122" s="158">
        <f>T123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9" t="s">
        <v>69</v>
      </c>
      <c r="AU122" s="19" t="s">
        <v>135</v>
      </c>
      <c r="BK122" s="159">
        <f>BK123</f>
        <v>-63956</v>
      </c>
    </row>
    <row r="123" s="12" customFormat="1" ht="25.92" customHeight="1">
      <c r="A123" s="12"/>
      <c r="B123" s="160"/>
      <c r="C123" s="12"/>
      <c r="D123" s="161" t="s">
        <v>69</v>
      </c>
      <c r="E123" s="162" t="s">
        <v>151</v>
      </c>
      <c r="F123" s="162" t="s">
        <v>152</v>
      </c>
      <c r="G123" s="12"/>
      <c r="H123" s="12"/>
      <c r="I123" s="12"/>
      <c r="J123" s="163">
        <f>BK123</f>
        <v>-63956</v>
      </c>
      <c r="K123" s="12"/>
      <c r="L123" s="160"/>
      <c r="M123" s="164"/>
      <c r="N123" s="165"/>
      <c r="O123" s="165"/>
      <c r="P123" s="166">
        <f>P124</f>
        <v>0</v>
      </c>
      <c r="Q123" s="165"/>
      <c r="R123" s="166">
        <f>R124</f>
        <v>-0.15750000000000003</v>
      </c>
      <c r="S123" s="165"/>
      <c r="T123" s="16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1" t="s">
        <v>79</v>
      </c>
      <c r="AT123" s="168" t="s">
        <v>69</v>
      </c>
      <c r="AU123" s="168" t="s">
        <v>70</v>
      </c>
      <c r="AY123" s="161" t="s">
        <v>153</v>
      </c>
      <c r="BK123" s="169">
        <f>BK124</f>
        <v>-63956</v>
      </c>
    </row>
    <row r="124" s="12" customFormat="1" ht="22.8" customHeight="1">
      <c r="A124" s="12"/>
      <c r="B124" s="160"/>
      <c r="C124" s="12"/>
      <c r="D124" s="161" t="s">
        <v>69</v>
      </c>
      <c r="E124" s="170" t="s">
        <v>154</v>
      </c>
      <c r="F124" s="170" t="s">
        <v>155</v>
      </c>
      <c r="G124" s="12"/>
      <c r="H124" s="12"/>
      <c r="I124" s="12"/>
      <c r="J124" s="171">
        <f>BK124</f>
        <v>-63956</v>
      </c>
      <c r="K124" s="12"/>
      <c r="L124" s="160"/>
      <c r="M124" s="164"/>
      <c r="N124" s="165"/>
      <c r="O124" s="165"/>
      <c r="P124" s="166">
        <f>SUM(P125:P135)</f>
        <v>0</v>
      </c>
      <c r="Q124" s="165"/>
      <c r="R124" s="166">
        <f>SUM(R125:R135)</f>
        <v>-0.15750000000000003</v>
      </c>
      <c r="S124" s="165"/>
      <c r="T124" s="167">
        <f>SUM(T125:T135)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1" t="s">
        <v>79</v>
      </c>
      <c r="AT124" s="168" t="s">
        <v>69</v>
      </c>
      <c r="AU124" s="168" t="s">
        <v>77</v>
      </c>
      <c r="AY124" s="161" t="s">
        <v>153</v>
      </c>
      <c r="BK124" s="169">
        <f>SUM(BK125:BK135)</f>
        <v>-63956</v>
      </c>
    </row>
    <row r="125" s="2" customFormat="1" ht="16.5" customHeight="1">
      <c r="A125" s="32"/>
      <c r="B125" s="172"/>
      <c r="C125" s="173" t="s">
        <v>77</v>
      </c>
      <c r="D125" s="173" t="s">
        <v>156</v>
      </c>
      <c r="E125" s="174" t="s">
        <v>157</v>
      </c>
      <c r="F125" s="175" t="s">
        <v>158</v>
      </c>
      <c r="G125" s="176" t="s">
        <v>159</v>
      </c>
      <c r="H125" s="177">
        <v>-6</v>
      </c>
      <c r="I125" s="178">
        <v>1230</v>
      </c>
      <c r="J125" s="178">
        <f>ROUND(I125*H125,2)</f>
        <v>-7380</v>
      </c>
      <c r="K125" s="175" t="s">
        <v>1</v>
      </c>
      <c r="L125" s="33"/>
      <c r="M125" s="179" t="s">
        <v>1</v>
      </c>
      <c r="N125" s="180" t="s">
        <v>35</v>
      </c>
      <c r="O125" s="181">
        <v>0</v>
      </c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83" t="s">
        <v>160</v>
      </c>
      <c r="AT125" s="183" t="s">
        <v>156</v>
      </c>
      <c r="AU125" s="183" t="s">
        <v>79</v>
      </c>
      <c r="AY125" s="19" t="s">
        <v>153</v>
      </c>
      <c r="BE125" s="184">
        <f>IF(N125="základní",J125,0)</f>
        <v>-7380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9" t="s">
        <v>77</v>
      </c>
      <c r="BK125" s="184">
        <f>ROUND(I125*H125,2)</f>
        <v>-7380</v>
      </c>
      <c r="BL125" s="19" t="s">
        <v>160</v>
      </c>
      <c r="BM125" s="183" t="s">
        <v>161</v>
      </c>
    </row>
    <row r="126" s="13" customFormat="1">
      <c r="A126" s="13"/>
      <c r="B126" s="185"/>
      <c r="C126" s="13"/>
      <c r="D126" s="186" t="s">
        <v>162</v>
      </c>
      <c r="E126" s="187" t="s">
        <v>1</v>
      </c>
      <c r="F126" s="188" t="s">
        <v>163</v>
      </c>
      <c r="G126" s="13"/>
      <c r="H126" s="189">
        <v>-2</v>
      </c>
      <c r="I126" s="13"/>
      <c r="J126" s="13"/>
      <c r="K126" s="13"/>
      <c r="L126" s="185"/>
      <c r="M126" s="190"/>
      <c r="N126" s="191"/>
      <c r="O126" s="191"/>
      <c r="P126" s="191"/>
      <c r="Q126" s="191"/>
      <c r="R126" s="191"/>
      <c r="S126" s="191"/>
      <c r="T126" s="19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7" t="s">
        <v>162</v>
      </c>
      <c r="AU126" s="187" t="s">
        <v>79</v>
      </c>
      <c r="AV126" s="13" t="s">
        <v>79</v>
      </c>
      <c r="AW126" s="13" t="s">
        <v>27</v>
      </c>
      <c r="AX126" s="13" t="s">
        <v>70</v>
      </c>
      <c r="AY126" s="187" t="s">
        <v>153</v>
      </c>
    </row>
    <row r="127" s="13" customFormat="1">
      <c r="A127" s="13"/>
      <c r="B127" s="185"/>
      <c r="C127" s="13"/>
      <c r="D127" s="186" t="s">
        <v>162</v>
      </c>
      <c r="E127" s="187" t="s">
        <v>1</v>
      </c>
      <c r="F127" s="188" t="s">
        <v>164</v>
      </c>
      <c r="G127" s="13"/>
      <c r="H127" s="189">
        <v>-4</v>
      </c>
      <c r="I127" s="13"/>
      <c r="J127" s="13"/>
      <c r="K127" s="13"/>
      <c r="L127" s="185"/>
      <c r="M127" s="190"/>
      <c r="N127" s="191"/>
      <c r="O127" s="191"/>
      <c r="P127" s="191"/>
      <c r="Q127" s="191"/>
      <c r="R127" s="191"/>
      <c r="S127" s="191"/>
      <c r="T127" s="19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7" t="s">
        <v>162</v>
      </c>
      <c r="AU127" s="187" t="s">
        <v>79</v>
      </c>
      <c r="AV127" s="13" t="s">
        <v>79</v>
      </c>
      <c r="AW127" s="13" t="s">
        <v>27</v>
      </c>
      <c r="AX127" s="13" t="s">
        <v>70</v>
      </c>
      <c r="AY127" s="187" t="s">
        <v>153</v>
      </c>
    </row>
    <row r="128" s="14" customFormat="1">
      <c r="A128" s="14"/>
      <c r="B128" s="193"/>
      <c r="C128" s="14"/>
      <c r="D128" s="186" t="s">
        <v>162</v>
      </c>
      <c r="E128" s="194" t="s">
        <v>1</v>
      </c>
      <c r="F128" s="195" t="s">
        <v>165</v>
      </c>
      <c r="G128" s="14"/>
      <c r="H128" s="196">
        <v>-6</v>
      </c>
      <c r="I128" s="14"/>
      <c r="J128" s="14"/>
      <c r="K128" s="14"/>
      <c r="L128" s="193"/>
      <c r="M128" s="197"/>
      <c r="N128" s="198"/>
      <c r="O128" s="198"/>
      <c r="P128" s="198"/>
      <c r="Q128" s="198"/>
      <c r="R128" s="198"/>
      <c r="S128" s="198"/>
      <c r="T128" s="19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94" t="s">
        <v>162</v>
      </c>
      <c r="AU128" s="194" t="s">
        <v>79</v>
      </c>
      <c r="AV128" s="14" t="s">
        <v>166</v>
      </c>
      <c r="AW128" s="14" t="s">
        <v>27</v>
      </c>
      <c r="AX128" s="14" t="s">
        <v>77</v>
      </c>
      <c r="AY128" s="194" t="s">
        <v>153</v>
      </c>
    </row>
    <row r="129" s="2" customFormat="1" ht="16.5" customHeight="1">
      <c r="A129" s="32"/>
      <c r="B129" s="172"/>
      <c r="C129" s="200" t="s">
        <v>79</v>
      </c>
      <c r="D129" s="200" t="s">
        <v>167</v>
      </c>
      <c r="E129" s="201" t="s">
        <v>168</v>
      </c>
      <c r="F129" s="202" t="s">
        <v>169</v>
      </c>
      <c r="G129" s="203" t="s">
        <v>159</v>
      </c>
      <c r="H129" s="204">
        <v>-1</v>
      </c>
      <c r="I129" s="205">
        <v>5320</v>
      </c>
      <c r="J129" s="205">
        <f>ROUND(I129*H129,2)</f>
        <v>-5320</v>
      </c>
      <c r="K129" s="202" t="s">
        <v>1</v>
      </c>
      <c r="L129" s="206"/>
      <c r="M129" s="207" t="s">
        <v>1</v>
      </c>
      <c r="N129" s="208" t="s">
        <v>35</v>
      </c>
      <c r="O129" s="181">
        <v>0</v>
      </c>
      <c r="P129" s="181">
        <f>O129*H129</f>
        <v>0</v>
      </c>
      <c r="Q129" s="181">
        <v>0.017500000000000002</v>
      </c>
      <c r="R129" s="181">
        <f>Q129*H129</f>
        <v>-0.017500000000000002</v>
      </c>
      <c r="S129" s="181">
        <v>0</v>
      </c>
      <c r="T129" s="182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83" t="s">
        <v>170</v>
      </c>
      <c r="AT129" s="183" t="s">
        <v>167</v>
      </c>
      <c r="AU129" s="183" t="s">
        <v>79</v>
      </c>
      <c r="AY129" s="19" t="s">
        <v>153</v>
      </c>
      <c r="BE129" s="184">
        <f>IF(N129="základní",J129,0)</f>
        <v>-5320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9" t="s">
        <v>77</v>
      </c>
      <c r="BK129" s="184">
        <f>ROUND(I129*H129,2)</f>
        <v>-5320</v>
      </c>
      <c r="BL129" s="19" t="s">
        <v>160</v>
      </c>
      <c r="BM129" s="183" t="s">
        <v>171</v>
      </c>
    </row>
    <row r="130" s="2" customFormat="1" ht="16.5" customHeight="1">
      <c r="A130" s="32"/>
      <c r="B130" s="172"/>
      <c r="C130" s="200" t="s">
        <v>172</v>
      </c>
      <c r="D130" s="200" t="s">
        <v>167</v>
      </c>
      <c r="E130" s="201" t="s">
        <v>173</v>
      </c>
      <c r="F130" s="202" t="s">
        <v>174</v>
      </c>
      <c r="G130" s="203" t="s">
        <v>159</v>
      </c>
      <c r="H130" s="204">
        <v>-1</v>
      </c>
      <c r="I130" s="205">
        <v>5802</v>
      </c>
      <c r="J130" s="205">
        <f>ROUND(I130*H130,2)</f>
        <v>-5802</v>
      </c>
      <c r="K130" s="202" t="s">
        <v>1</v>
      </c>
      <c r="L130" s="206"/>
      <c r="M130" s="207" t="s">
        <v>1</v>
      </c>
      <c r="N130" s="208" t="s">
        <v>35</v>
      </c>
      <c r="O130" s="181">
        <v>0</v>
      </c>
      <c r="P130" s="181">
        <f>O130*H130</f>
        <v>0</v>
      </c>
      <c r="Q130" s="181">
        <v>0.017500000000000002</v>
      </c>
      <c r="R130" s="181">
        <f>Q130*H130</f>
        <v>-0.017500000000000002</v>
      </c>
      <c r="S130" s="181">
        <v>0</v>
      </c>
      <c r="T130" s="182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83" t="s">
        <v>170</v>
      </c>
      <c r="AT130" s="183" t="s">
        <v>167</v>
      </c>
      <c r="AU130" s="183" t="s">
        <v>79</v>
      </c>
      <c r="AY130" s="19" t="s">
        <v>153</v>
      </c>
      <c r="BE130" s="184">
        <f>IF(N130="základní",J130,0)</f>
        <v>-5802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9" t="s">
        <v>77</v>
      </c>
      <c r="BK130" s="184">
        <f>ROUND(I130*H130,2)</f>
        <v>-5802</v>
      </c>
      <c r="BL130" s="19" t="s">
        <v>160</v>
      </c>
      <c r="BM130" s="183" t="s">
        <v>175</v>
      </c>
    </row>
    <row r="131" s="2" customFormat="1" ht="16.5" customHeight="1">
      <c r="A131" s="32"/>
      <c r="B131" s="172"/>
      <c r="C131" s="200" t="s">
        <v>166</v>
      </c>
      <c r="D131" s="200" t="s">
        <v>167</v>
      </c>
      <c r="E131" s="201" t="s">
        <v>176</v>
      </c>
      <c r="F131" s="202" t="s">
        <v>177</v>
      </c>
      <c r="G131" s="203" t="s">
        <v>159</v>
      </c>
      <c r="H131" s="204">
        <v>-5</v>
      </c>
      <c r="I131" s="205">
        <v>6530</v>
      </c>
      <c r="J131" s="205">
        <f>ROUND(I131*H131,2)</f>
        <v>-32650</v>
      </c>
      <c r="K131" s="202" t="s">
        <v>1</v>
      </c>
      <c r="L131" s="206"/>
      <c r="M131" s="207" t="s">
        <v>1</v>
      </c>
      <c r="N131" s="208" t="s">
        <v>35</v>
      </c>
      <c r="O131" s="181">
        <v>0</v>
      </c>
      <c r="P131" s="181">
        <f>O131*H131</f>
        <v>0</v>
      </c>
      <c r="Q131" s="181">
        <v>0.017500000000000002</v>
      </c>
      <c r="R131" s="181">
        <f>Q131*H131</f>
        <v>-0.087500000000000008</v>
      </c>
      <c r="S131" s="181">
        <v>0</v>
      </c>
      <c r="T131" s="182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83" t="s">
        <v>170</v>
      </c>
      <c r="AT131" s="183" t="s">
        <v>167</v>
      </c>
      <c r="AU131" s="183" t="s">
        <v>79</v>
      </c>
      <c r="AY131" s="19" t="s">
        <v>153</v>
      </c>
      <c r="BE131" s="184">
        <f>IF(N131="základní",J131,0)</f>
        <v>-32650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9" t="s">
        <v>77</v>
      </c>
      <c r="BK131" s="184">
        <f>ROUND(I131*H131,2)</f>
        <v>-32650</v>
      </c>
      <c r="BL131" s="19" t="s">
        <v>160</v>
      </c>
      <c r="BM131" s="183" t="s">
        <v>178</v>
      </c>
    </row>
    <row r="132" s="2" customFormat="1" ht="16.5" customHeight="1">
      <c r="A132" s="32"/>
      <c r="B132" s="172"/>
      <c r="C132" s="200" t="s">
        <v>179</v>
      </c>
      <c r="D132" s="200" t="s">
        <v>167</v>
      </c>
      <c r="E132" s="201" t="s">
        <v>180</v>
      </c>
      <c r="F132" s="202" t="s">
        <v>181</v>
      </c>
      <c r="G132" s="203" t="s">
        <v>159</v>
      </c>
      <c r="H132" s="204">
        <v>-1</v>
      </c>
      <c r="I132" s="205">
        <v>5890</v>
      </c>
      <c r="J132" s="205">
        <f>ROUND(I132*H132,2)</f>
        <v>-5890</v>
      </c>
      <c r="K132" s="202" t="s">
        <v>1</v>
      </c>
      <c r="L132" s="206"/>
      <c r="M132" s="207" t="s">
        <v>1</v>
      </c>
      <c r="N132" s="208" t="s">
        <v>35</v>
      </c>
      <c r="O132" s="181">
        <v>0</v>
      </c>
      <c r="P132" s="181">
        <f>O132*H132</f>
        <v>0</v>
      </c>
      <c r="Q132" s="181">
        <v>0.017500000000000002</v>
      </c>
      <c r="R132" s="181">
        <f>Q132*H132</f>
        <v>-0.017500000000000002</v>
      </c>
      <c r="S132" s="181">
        <v>0</v>
      </c>
      <c r="T132" s="182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3" t="s">
        <v>170</v>
      </c>
      <c r="AT132" s="183" t="s">
        <v>167</v>
      </c>
      <c r="AU132" s="183" t="s">
        <v>79</v>
      </c>
      <c r="AY132" s="19" t="s">
        <v>153</v>
      </c>
      <c r="BE132" s="184">
        <f>IF(N132="základní",J132,0)</f>
        <v>-5890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9" t="s">
        <v>77</v>
      </c>
      <c r="BK132" s="184">
        <f>ROUND(I132*H132,2)</f>
        <v>-5890</v>
      </c>
      <c r="BL132" s="19" t="s">
        <v>160</v>
      </c>
      <c r="BM132" s="183" t="s">
        <v>182</v>
      </c>
    </row>
    <row r="133" s="2" customFormat="1" ht="16.5" customHeight="1">
      <c r="A133" s="32"/>
      <c r="B133" s="172"/>
      <c r="C133" s="173" t="s">
        <v>183</v>
      </c>
      <c r="D133" s="173" t="s">
        <v>156</v>
      </c>
      <c r="E133" s="174" t="s">
        <v>184</v>
      </c>
      <c r="F133" s="175" t="s">
        <v>185</v>
      </c>
      <c r="G133" s="176" t="s">
        <v>159</v>
      </c>
      <c r="H133" s="177">
        <v>-1</v>
      </c>
      <c r="I133" s="178">
        <v>700</v>
      </c>
      <c r="J133" s="178">
        <f>ROUND(I133*H133,2)</f>
        <v>-700</v>
      </c>
      <c r="K133" s="175" t="s">
        <v>1</v>
      </c>
      <c r="L133" s="33"/>
      <c r="M133" s="179" t="s">
        <v>1</v>
      </c>
      <c r="N133" s="180" t="s">
        <v>35</v>
      </c>
      <c r="O133" s="181">
        <v>0</v>
      </c>
      <c r="P133" s="181">
        <f>O133*H133</f>
        <v>0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83" t="s">
        <v>160</v>
      </c>
      <c r="AT133" s="183" t="s">
        <v>156</v>
      </c>
      <c r="AU133" s="183" t="s">
        <v>79</v>
      </c>
      <c r="AY133" s="19" t="s">
        <v>153</v>
      </c>
      <c r="BE133" s="184">
        <f>IF(N133="základní",J133,0)</f>
        <v>-700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9" t="s">
        <v>77</v>
      </c>
      <c r="BK133" s="184">
        <f>ROUND(I133*H133,2)</f>
        <v>-700</v>
      </c>
      <c r="BL133" s="19" t="s">
        <v>160</v>
      </c>
      <c r="BM133" s="183" t="s">
        <v>186</v>
      </c>
    </row>
    <row r="134" s="2" customFormat="1" ht="16.5" customHeight="1">
      <c r="A134" s="32"/>
      <c r="B134" s="172"/>
      <c r="C134" s="200" t="s">
        <v>187</v>
      </c>
      <c r="D134" s="200" t="s">
        <v>167</v>
      </c>
      <c r="E134" s="201" t="s">
        <v>188</v>
      </c>
      <c r="F134" s="202" t="s">
        <v>189</v>
      </c>
      <c r="G134" s="203" t="s">
        <v>159</v>
      </c>
      <c r="H134" s="204">
        <v>-1</v>
      </c>
      <c r="I134" s="205">
        <v>6214</v>
      </c>
      <c r="J134" s="205">
        <f>ROUND(I134*H134,2)</f>
        <v>-6214</v>
      </c>
      <c r="K134" s="202" t="s">
        <v>1</v>
      </c>
      <c r="L134" s="206"/>
      <c r="M134" s="207" t="s">
        <v>1</v>
      </c>
      <c r="N134" s="208" t="s">
        <v>35</v>
      </c>
      <c r="O134" s="181">
        <v>0</v>
      </c>
      <c r="P134" s="181">
        <f>O134*H134</f>
        <v>0</v>
      </c>
      <c r="Q134" s="181">
        <v>0.017500000000000002</v>
      </c>
      <c r="R134" s="181">
        <f>Q134*H134</f>
        <v>-0.017500000000000002</v>
      </c>
      <c r="S134" s="181">
        <v>0</v>
      </c>
      <c r="T134" s="182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83" t="s">
        <v>170</v>
      </c>
      <c r="AT134" s="183" t="s">
        <v>167</v>
      </c>
      <c r="AU134" s="183" t="s">
        <v>79</v>
      </c>
      <c r="AY134" s="19" t="s">
        <v>153</v>
      </c>
      <c r="BE134" s="184">
        <f>IF(N134="základní",J134,0)</f>
        <v>-6214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9" t="s">
        <v>77</v>
      </c>
      <c r="BK134" s="184">
        <f>ROUND(I134*H134,2)</f>
        <v>-6214</v>
      </c>
      <c r="BL134" s="19" t="s">
        <v>160</v>
      </c>
      <c r="BM134" s="183" t="s">
        <v>190</v>
      </c>
    </row>
    <row r="135" s="13" customFormat="1">
      <c r="A135" s="13"/>
      <c r="B135" s="185"/>
      <c r="C135" s="13"/>
      <c r="D135" s="186" t="s">
        <v>162</v>
      </c>
      <c r="E135" s="187" t="s">
        <v>1</v>
      </c>
      <c r="F135" s="188" t="s">
        <v>191</v>
      </c>
      <c r="G135" s="13"/>
      <c r="H135" s="189">
        <v>-1</v>
      </c>
      <c r="I135" s="13"/>
      <c r="J135" s="13"/>
      <c r="K135" s="13"/>
      <c r="L135" s="185"/>
      <c r="M135" s="209"/>
      <c r="N135" s="210"/>
      <c r="O135" s="210"/>
      <c r="P135" s="210"/>
      <c r="Q135" s="210"/>
      <c r="R135" s="210"/>
      <c r="S135" s="210"/>
      <c r="T135" s="21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7" t="s">
        <v>162</v>
      </c>
      <c r="AU135" s="187" t="s">
        <v>79</v>
      </c>
      <c r="AV135" s="13" t="s">
        <v>79</v>
      </c>
      <c r="AW135" s="13" t="s">
        <v>27</v>
      </c>
      <c r="AX135" s="13" t="s">
        <v>77</v>
      </c>
      <c r="AY135" s="187" t="s">
        <v>153</v>
      </c>
    </row>
    <row r="136" s="2" customFormat="1" ht="6.96" customHeight="1">
      <c r="A136" s="32"/>
      <c r="B136" s="53"/>
      <c r="C136" s="54"/>
      <c r="D136" s="54"/>
      <c r="E136" s="54"/>
      <c r="F136" s="54"/>
      <c r="G136" s="54"/>
      <c r="H136" s="54"/>
      <c r="I136" s="54"/>
      <c r="J136" s="54"/>
      <c r="K136" s="54"/>
      <c r="L136" s="33"/>
      <c r="M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</row>
  </sheetData>
  <autoFilter ref="C121:K135"/>
  <mergeCells count="11">
    <mergeCell ref="E7:H7"/>
    <mergeCell ref="E9:H9"/>
    <mergeCell ref="E11:H11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85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</row>
    <row r="4" s="1" customFormat="1" ht="24.96" customHeight="1">
      <c r="B4" s="22"/>
      <c r="D4" s="23" t="s">
        <v>120</v>
      </c>
      <c r="L4" s="22"/>
      <c r="M4" s="122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29" t="s">
        <v>14</v>
      </c>
      <c r="L6" s="22"/>
    </row>
    <row r="7" s="1" customFormat="1" ht="16.5" customHeight="1">
      <c r="B7" s="22"/>
      <c r="E7" s="123" t="str">
        <f>'Rekapitulace stavby'!K6</f>
        <v>ZL4 - SO 01 - OBJEKT BEZ BYTU - Stavební úpravy a přístavba komunitního centra BÉTEL</v>
      </c>
      <c r="F7" s="29"/>
      <c r="G7" s="29"/>
      <c r="H7" s="29"/>
      <c r="L7" s="22"/>
    </row>
    <row r="8" s="1" customFormat="1" ht="12" customHeight="1">
      <c r="B8" s="22"/>
      <c r="D8" s="29" t="s">
        <v>121</v>
      </c>
      <c r="L8" s="22"/>
    </row>
    <row r="9" s="2" customFormat="1" ht="16.5" customHeight="1">
      <c r="A9" s="32"/>
      <c r="B9" s="33"/>
      <c r="C9" s="32"/>
      <c r="D9" s="32"/>
      <c r="E9" s="123" t="s">
        <v>122</v>
      </c>
      <c r="F9" s="32"/>
      <c r="G9" s="32"/>
      <c r="H9" s="32"/>
      <c r="I9" s="32"/>
      <c r="J9" s="32"/>
      <c r="K9" s="32"/>
      <c r="L9" s="48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3"/>
      <c r="C10" s="32"/>
      <c r="D10" s="29" t="s">
        <v>123</v>
      </c>
      <c r="E10" s="32"/>
      <c r="F10" s="32"/>
      <c r="G10" s="32"/>
      <c r="H10" s="32"/>
      <c r="I10" s="32"/>
      <c r="J10" s="32"/>
      <c r="K10" s="32"/>
      <c r="L10" s="48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6.5" customHeight="1">
      <c r="A11" s="32"/>
      <c r="B11" s="33"/>
      <c r="C11" s="32"/>
      <c r="D11" s="32"/>
      <c r="E11" s="60" t="s">
        <v>192</v>
      </c>
      <c r="F11" s="32"/>
      <c r="G11" s="32"/>
      <c r="H11" s="32"/>
      <c r="I11" s="32"/>
      <c r="J11" s="32"/>
      <c r="K11" s="32"/>
      <c r="L11" s="48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8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2" customHeight="1">
      <c r="A13" s="32"/>
      <c r="B13" s="33"/>
      <c r="C13" s="32"/>
      <c r="D13" s="29" t="s">
        <v>16</v>
      </c>
      <c r="E13" s="32"/>
      <c r="F13" s="26" t="s">
        <v>1</v>
      </c>
      <c r="G13" s="32"/>
      <c r="H13" s="32"/>
      <c r="I13" s="29" t="s">
        <v>17</v>
      </c>
      <c r="J13" s="26" t="s">
        <v>1</v>
      </c>
      <c r="K13" s="32"/>
      <c r="L13" s="48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3"/>
      <c r="C14" s="32"/>
      <c r="D14" s="29" t="s">
        <v>18</v>
      </c>
      <c r="E14" s="32"/>
      <c r="F14" s="26" t="s">
        <v>125</v>
      </c>
      <c r="G14" s="32"/>
      <c r="H14" s="32"/>
      <c r="I14" s="29" t="s">
        <v>20</v>
      </c>
      <c r="J14" s="62" t="str">
        <f>'Rekapitulace stavby'!AN8</f>
        <v>3.6.2020</v>
      </c>
      <c r="K14" s="32"/>
      <c r="L14" s="48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0.8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8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3"/>
      <c r="C16" s="32"/>
      <c r="D16" s="29" t="s">
        <v>22</v>
      </c>
      <c r="E16" s="32"/>
      <c r="F16" s="32"/>
      <c r="G16" s="32"/>
      <c r="H16" s="32"/>
      <c r="I16" s="29" t="s">
        <v>23</v>
      </c>
      <c r="J16" s="26" t="s">
        <v>1</v>
      </c>
      <c r="K16" s="32"/>
      <c r="L16" s="48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8" customHeight="1">
      <c r="A17" s="32"/>
      <c r="B17" s="33"/>
      <c r="C17" s="32"/>
      <c r="D17" s="32"/>
      <c r="E17" s="26" t="s">
        <v>126</v>
      </c>
      <c r="F17" s="32"/>
      <c r="G17" s="32"/>
      <c r="H17" s="32"/>
      <c r="I17" s="29" t="s">
        <v>24</v>
      </c>
      <c r="J17" s="26" t="s">
        <v>1</v>
      </c>
      <c r="K17" s="32"/>
      <c r="L17" s="48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6.96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8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2" customHeight="1">
      <c r="A19" s="32"/>
      <c r="B19" s="33"/>
      <c r="C19" s="32"/>
      <c r="D19" s="29" t="s">
        <v>25</v>
      </c>
      <c r="E19" s="32"/>
      <c r="F19" s="32"/>
      <c r="G19" s="32"/>
      <c r="H19" s="32"/>
      <c r="I19" s="29" t="s">
        <v>23</v>
      </c>
      <c r="J19" s="26" t="s">
        <v>127</v>
      </c>
      <c r="K19" s="32"/>
      <c r="L19" s="48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8" customHeight="1">
      <c r="A20" s="32"/>
      <c r="B20" s="33"/>
      <c r="C20" s="32"/>
      <c r="D20" s="32"/>
      <c r="E20" s="26" t="s">
        <v>128</v>
      </c>
      <c r="F20" s="32"/>
      <c r="G20" s="32"/>
      <c r="H20" s="32"/>
      <c r="I20" s="29" t="s">
        <v>24</v>
      </c>
      <c r="J20" s="26" t="s">
        <v>129</v>
      </c>
      <c r="K20" s="32"/>
      <c r="L20" s="48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6.96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8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2" customHeight="1">
      <c r="A22" s="32"/>
      <c r="B22" s="33"/>
      <c r="C22" s="32"/>
      <c r="D22" s="29" t="s">
        <v>26</v>
      </c>
      <c r="E22" s="32"/>
      <c r="F22" s="32"/>
      <c r="G22" s="32"/>
      <c r="H22" s="32"/>
      <c r="I22" s="29" t="s">
        <v>23</v>
      </c>
      <c r="J22" s="26" t="s">
        <v>1</v>
      </c>
      <c r="K22" s="32"/>
      <c r="L22" s="48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8" customHeight="1">
      <c r="A23" s="32"/>
      <c r="B23" s="33"/>
      <c r="C23" s="32"/>
      <c r="D23" s="32"/>
      <c r="E23" s="26" t="s">
        <v>130</v>
      </c>
      <c r="F23" s="32"/>
      <c r="G23" s="32"/>
      <c r="H23" s="32"/>
      <c r="I23" s="29" t="s">
        <v>24</v>
      </c>
      <c r="J23" s="26" t="s">
        <v>1</v>
      </c>
      <c r="K23" s="32"/>
      <c r="L23" s="48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6.96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8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2" customHeight="1">
      <c r="A25" s="32"/>
      <c r="B25" s="33"/>
      <c r="C25" s="32"/>
      <c r="D25" s="29" t="s">
        <v>28</v>
      </c>
      <c r="E25" s="32"/>
      <c r="F25" s="32"/>
      <c r="G25" s="32"/>
      <c r="H25" s="32"/>
      <c r="I25" s="29" t="s">
        <v>23</v>
      </c>
      <c r="J25" s="26" t="str">
        <f>IF('Rekapitulace stavby'!AN19="","",'Rekapitulace stavby'!AN19)</f>
        <v/>
      </c>
      <c r="K25" s="32"/>
      <c r="L25" s="48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8" customHeight="1">
      <c r="A26" s="32"/>
      <c r="B26" s="33"/>
      <c r="C26" s="32"/>
      <c r="D26" s="32"/>
      <c r="E26" s="26" t="str">
        <f>IF('Rekapitulace stavby'!E20="","",'Rekapitulace stavby'!E20)</f>
        <v xml:space="preserve"> </v>
      </c>
      <c r="F26" s="32"/>
      <c r="G26" s="32"/>
      <c r="H26" s="32"/>
      <c r="I26" s="29" t="s">
        <v>24</v>
      </c>
      <c r="J26" s="26" t="str">
        <f>IF('Rekapitulace stavby'!AN20="","",'Rekapitulace stavby'!AN20)</f>
        <v/>
      </c>
      <c r="K26" s="32"/>
      <c r="L26" s="48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8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2" customHeight="1">
      <c r="A28" s="32"/>
      <c r="B28" s="33"/>
      <c r="C28" s="32"/>
      <c r="D28" s="29" t="s">
        <v>29</v>
      </c>
      <c r="E28" s="32"/>
      <c r="F28" s="32"/>
      <c r="G28" s="32"/>
      <c r="H28" s="32"/>
      <c r="I28" s="32"/>
      <c r="J28" s="32"/>
      <c r="K28" s="32"/>
      <c r="L28" s="48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8" customFormat="1" ht="16.5" customHeight="1">
      <c r="A29" s="124"/>
      <c r="B29" s="125"/>
      <c r="C29" s="124"/>
      <c r="D29" s="124"/>
      <c r="E29" s="30" t="s">
        <v>1</v>
      </c>
      <c r="F29" s="30"/>
      <c r="G29" s="30"/>
      <c r="H29" s="30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8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3"/>
      <c r="C31" s="32"/>
      <c r="D31" s="83"/>
      <c r="E31" s="83"/>
      <c r="F31" s="83"/>
      <c r="G31" s="83"/>
      <c r="H31" s="83"/>
      <c r="I31" s="83"/>
      <c r="J31" s="83"/>
      <c r="K31" s="83"/>
      <c r="L31" s="48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3"/>
      <c r="C32" s="32"/>
      <c r="D32" s="127" t="s">
        <v>30</v>
      </c>
      <c r="E32" s="32"/>
      <c r="F32" s="32"/>
      <c r="G32" s="32"/>
      <c r="H32" s="32"/>
      <c r="I32" s="32"/>
      <c r="J32" s="89">
        <f>ROUND(J122, 2)</f>
        <v>57226</v>
      </c>
      <c r="K32" s="32"/>
      <c r="L32" s="48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3"/>
      <c r="C33" s="32"/>
      <c r="D33" s="83"/>
      <c r="E33" s="83"/>
      <c r="F33" s="83"/>
      <c r="G33" s="83"/>
      <c r="H33" s="83"/>
      <c r="I33" s="83"/>
      <c r="J33" s="83"/>
      <c r="K33" s="83"/>
      <c r="L33" s="48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3"/>
      <c r="C34" s="32"/>
      <c r="D34" s="32"/>
      <c r="E34" s="32"/>
      <c r="F34" s="37" t="s">
        <v>32</v>
      </c>
      <c r="G34" s="32"/>
      <c r="H34" s="32"/>
      <c r="I34" s="37" t="s">
        <v>31</v>
      </c>
      <c r="J34" s="37" t="s">
        <v>33</v>
      </c>
      <c r="K34" s="32"/>
      <c r="L34" s="48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3"/>
      <c r="C35" s="32"/>
      <c r="D35" s="128" t="s">
        <v>34</v>
      </c>
      <c r="E35" s="29" t="s">
        <v>35</v>
      </c>
      <c r="F35" s="129">
        <f>ROUND((SUM(BE122:BE138)),  2)</f>
        <v>57226</v>
      </c>
      <c r="G35" s="32"/>
      <c r="H35" s="32"/>
      <c r="I35" s="130">
        <v>0.20999999999999999</v>
      </c>
      <c r="J35" s="129">
        <f>ROUND(((SUM(BE122:BE138))*I35),  2)</f>
        <v>12017.459999999999</v>
      </c>
      <c r="K35" s="32"/>
      <c r="L35" s="48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3"/>
      <c r="C36" s="32"/>
      <c r="D36" s="32"/>
      <c r="E36" s="29" t="s">
        <v>36</v>
      </c>
      <c r="F36" s="129">
        <f>ROUND((SUM(BF122:BF138)),  2)</f>
        <v>0</v>
      </c>
      <c r="G36" s="32"/>
      <c r="H36" s="32"/>
      <c r="I36" s="130">
        <v>0.14999999999999999</v>
      </c>
      <c r="J36" s="129">
        <f>ROUND(((SUM(BF122:BF138))*I36),  2)</f>
        <v>0</v>
      </c>
      <c r="K36" s="32"/>
      <c r="L36" s="48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3"/>
      <c r="C37" s="32"/>
      <c r="D37" s="32"/>
      <c r="E37" s="29" t="s">
        <v>37</v>
      </c>
      <c r="F37" s="129">
        <f>ROUND((SUM(BG122:BG138)),  2)</f>
        <v>0</v>
      </c>
      <c r="G37" s="32"/>
      <c r="H37" s="32"/>
      <c r="I37" s="130">
        <v>0.20999999999999999</v>
      </c>
      <c r="J37" s="129">
        <f>0</f>
        <v>0</v>
      </c>
      <c r="K37" s="32"/>
      <c r="L37" s="48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3"/>
      <c r="C38" s="32"/>
      <c r="D38" s="32"/>
      <c r="E38" s="29" t="s">
        <v>38</v>
      </c>
      <c r="F38" s="129">
        <f>ROUND((SUM(BH122:BH138)),  2)</f>
        <v>0</v>
      </c>
      <c r="G38" s="32"/>
      <c r="H38" s="32"/>
      <c r="I38" s="130">
        <v>0.14999999999999999</v>
      </c>
      <c r="J38" s="129">
        <f>0</f>
        <v>0</v>
      </c>
      <c r="K38" s="32"/>
      <c r="L38" s="48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3"/>
      <c r="C39" s="32"/>
      <c r="D39" s="32"/>
      <c r="E39" s="29" t="s">
        <v>39</v>
      </c>
      <c r="F39" s="129">
        <f>ROUND((SUM(BI122:BI138)),  2)</f>
        <v>0</v>
      </c>
      <c r="G39" s="32"/>
      <c r="H39" s="32"/>
      <c r="I39" s="130">
        <v>0</v>
      </c>
      <c r="J39" s="129">
        <f>0</f>
        <v>0</v>
      </c>
      <c r="K39" s="32"/>
      <c r="L39" s="48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8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3"/>
      <c r="C41" s="131"/>
      <c r="D41" s="132" t="s">
        <v>40</v>
      </c>
      <c r="E41" s="74"/>
      <c r="F41" s="74"/>
      <c r="G41" s="133" t="s">
        <v>41</v>
      </c>
      <c r="H41" s="134" t="s">
        <v>42</v>
      </c>
      <c r="I41" s="74"/>
      <c r="J41" s="135">
        <f>SUM(J32:J39)</f>
        <v>69243.459999999992</v>
      </c>
      <c r="K41" s="136"/>
      <c r="L41" s="48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8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48"/>
      <c r="D50" s="49" t="s">
        <v>43</v>
      </c>
      <c r="E50" s="50"/>
      <c r="F50" s="50"/>
      <c r="G50" s="49" t="s">
        <v>44</v>
      </c>
      <c r="H50" s="50"/>
      <c r="I50" s="50"/>
      <c r="J50" s="50"/>
      <c r="K50" s="50"/>
      <c r="L50" s="48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2"/>
      <c r="B61" s="33"/>
      <c r="C61" s="32"/>
      <c r="D61" s="51" t="s">
        <v>45</v>
      </c>
      <c r="E61" s="35"/>
      <c r="F61" s="137" t="s">
        <v>46</v>
      </c>
      <c r="G61" s="51" t="s">
        <v>45</v>
      </c>
      <c r="H61" s="35"/>
      <c r="I61" s="35"/>
      <c r="J61" s="138" t="s">
        <v>46</v>
      </c>
      <c r="K61" s="35"/>
      <c r="L61" s="48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2"/>
      <c r="B65" s="33"/>
      <c r="C65" s="32"/>
      <c r="D65" s="49" t="s">
        <v>47</v>
      </c>
      <c r="E65" s="52"/>
      <c r="F65" s="52"/>
      <c r="G65" s="49" t="s">
        <v>48</v>
      </c>
      <c r="H65" s="52"/>
      <c r="I65" s="52"/>
      <c r="J65" s="52"/>
      <c r="K65" s="52"/>
      <c r="L65" s="48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2"/>
      <c r="B76" s="33"/>
      <c r="C76" s="32"/>
      <c r="D76" s="51" t="s">
        <v>45</v>
      </c>
      <c r="E76" s="35"/>
      <c r="F76" s="137" t="s">
        <v>46</v>
      </c>
      <c r="G76" s="51" t="s">
        <v>45</v>
      </c>
      <c r="H76" s="35"/>
      <c r="I76" s="35"/>
      <c r="J76" s="138" t="s">
        <v>46</v>
      </c>
      <c r="K76" s="35"/>
      <c r="L76" s="48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48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48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131</v>
      </c>
      <c r="D82" s="32"/>
      <c r="E82" s="32"/>
      <c r="F82" s="32"/>
      <c r="G82" s="32"/>
      <c r="H82" s="32"/>
      <c r="I82" s="32"/>
      <c r="J82" s="32"/>
      <c r="K82" s="32"/>
      <c r="L82" s="48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8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2"/>
      <c r="E84" s="32"/>
      <c r="F84" s="32"/>
      <c r="G84" s="32"/>
      <c r="H84" s="32"/>
      <c r="I84" s="32"/>
      <c r="J84" s="32"/>
      <c r="K84" s="32"/>
      <c r="L84" s="48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2"/>
      <c r="D85" s="32"/>
      <c r="E85" s="123" t="str">
        <f>E7</f>
        <v>ZL4 - SO 01 - OBJEKT BEZ BYTU - Stavební úpravy a přístavba komunitního centra BÉTEL</v>
      </c>
      <c r="F85" s="29"/>
      <c r="G85" s="29"/>
      <c r="H85" s="29"/>
      <c r="I85" s="32"/>
      <c r="J85" s="32"/>
      <c r="K85" s="32"/>
      <c r="L85" s="48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" customFormat="1" ht="12" customHeight="1">
      <c r="B86" s="22"/>
      <c r="C86" s="29" t="s">
        <v>121</v>
      </c>
      <c r="L86" s="22"/>
    </row>
    <row r="87" s="2" customFormat="1" ht="16.5" customHeight="1">
      <c r="A87" s="32"/>
      <c r="B87" s="33"/>
      <c r="C87" s="32"/>
      <c r="D87" s="32"/>
      <c r="E87" s="123" t="s">
        <v>122</v>
      </c>
      <c r="F87" s="32"/>
      <c r="G87" s="32"/>
      <c r="H87" s="32"/>
      <c r="I87" s="32"/>
      <c r="J87" s="32"/>
      <c r="K87" s="32"/>
      <c r="L87" s="48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12" customHeight="1">
      <c r="A88" s="32"/>
      <c r="B88" s="33"/>
      <c r="C88" s="29" t="s">
        <v>123</v>
      </c>
      <c r="D88" s="32"/>
      <c r="E88" s="32"/>
      <c r="F88" s="32"/>
      <c r="G88" s="32"/>
      <c r="H88" s="32"/>
      <c r="I88" s="32"/>
      <c r="J88" s="32"/>
      <c r="K88" s="32"/>
      <c r="L88" s="48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6.5" customHeight="1">
      <c r="A89" s="32"/>
      <c r="B89" s="33"/>
      <c r="C89" s="32"/>
      <c r="D89" s="32"/>
      <c r="E89" s="60" t="str">
        <f>E11</f>
        <v>Vícepráce - Vnitřní dveře + obložkové zárubně</v>
      </c>
      <c r="F89" s="32"/>
      <c r="G89" s="32"/>
      <c r="H89" s="32"/>
      <c r="I89" s="32"/>
      <c r="J89" s="32"/>
      <c r="K89" s="32"/>
      <c r="L89" s="48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8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2" customHeight="1">
      <c r="A91" s="32"/>
      <c r="B91" s="33"/>
      <c r="C91" s="29" t="s">
        <v>18</v>
      </c>
      <c r="D91" s="32"/>
      <c r="E91" s="32"/>
      <c r="F91" s="26" t="str">
        <f>F14</f>
        <v xml:space="preserve">Bezručova čp.503, Chrastava </v>
      </c>
      <c r="G91" s="32"/>
      <c r="H91" s="32"/>
      <c r="I91" s="29" t="s">
        <v>20</v>
      </c>
      <c r="J91" s="62" t="str">
        <f>IF(J14="","",J14)</f>
        <v>3.6.2020</v>
      </c>
      <c r="K91" s="32"/>
      <c r="L91" s="48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6.96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8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25.65" customHeight="1">
      <c r="A93" s="32"/>
      <c r="B93" s="33"/>
      <c r="C93" s="29" t="s">
        <v>22</v>
      </c>
      <c r="D93" s="32"/>
      <c r="E93" s="32"/>
      <c r="F93" s="26" t="str">
        <f>E17</f>
        <v>Sbor JB v Chrastavě, Bezručova 503, 46331 Chrastav</v>
      </c>
      <c r="G93" s="32"/>
      <c r="H93" s="32"/>
      <c r="I93" s="29" t="s">
        <v>26</v>
      </c>
      <c r="J93" s="30" t="str">
        <f>E23</f>
        <v>FS Vision, s.r.o. IČ: 22792902</v>
      </c>
      <c r="K93" s="32"/>
      <c r="L93" s="48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15.15" customHeight="1">
      <c r="A94" s="32"/>
      <c r="B94" s="33"/>
      <c r="C94" s="29" t="s">
        <v>25</v>
      </c>
      <c r="D94" s="32"/>
      <c r="E94" s="32"/>
      <c r="F94" s="26" t="str">
        <f>IF(E20="","",E20)</f>
        <v>TOMIVOS s.r.o.</v>
      </c>
      <c r="G94" s="32"/>
      <c r="H94" s="32"/>
      <c r="I94" s="29" t="s">
        <v>28</v>
      </c>
      <c r="J94" s="30" t="str">
        <f>E26</f>
        <v xml:space="preserve"> </v>
      </c>
      <c r="K94" s="32"/>
      <c r="L94" s="48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8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9.28" customHeight="1">
      <c r="A96" s="32"/>
      <c r="B96" s="33"/>
      <c r="C96" s="139" t="s">
        <v>132</v>
      </c>
      <c r="D96" s="131"/>
      <c r="E96" s="131"/>
      <c r="F96" s="131"/>
      <c r="G96" s="131"/>
      <c r="H96" s="131"/>
      <c r="I96" s="131"/>
      <c r="J96" s="140" t="s">
        <v>133</v>
      </c>
      <c r="K96" s="131"/>
      <c r="L96" s="48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="2" customFormat="1" ht="10.32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8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22.8" customHeight="1">
      <c r="A98" s="32"/>
      <c r="B98" s="33"/>
      <c r="C98" s="141" t="s">
        <v>134</v>
      </c>
      <c r="D98" s="32"/>
      <c r="E98" s="32"/>
      <c r="F98" s="32"/>
      <c r="G98" s="32"/>
      <c r="H98" s="32"/>
      <c r="I98" s="32"/>
      <c r="J98" s="89">
        <f>J122</f>
        <v>57226</v>
      </c>
      <c r="K98" s="32"/>
      <c r="L98" s="48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9" t="s">
        <v>135</v>
      </c>
    </row>
    <row r="99" s="9" customFormat="1" ht="24.96" customHeight="1">
      <c r="A99" s="9"/>
      <c r="B99" s="142"/>
      <c r="C99" s="9"/>
      <c r="D99" s="143" t="s">
        <v>136</v>
      </c>
      <c r="E99" s="144"/>
      <c r="F99" s="144"/>
      <c r="G99" s="144"/>
      <c r="H99" s="144"/>
      <c r="I99" s="144"/>
      <c r="J99" s="145">
        <f>J123</f>
        <v>57226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137</v>
      </c>
      <c r="E100" s="148"/>
      <c r="F100" s="148"/>
      <c r="G100" s="148"/>
      <c r="H100" s="148"/>
      <c r="I100" s="148"/>
      <c r="J100" s="149">
        <f>J124</f>
        <v>57226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48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="2" customFormat="1" ht="6.96" customHeight="1">
      <c r="A102" s="32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48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="2" customFormat="1" ht="6.96" customHeight="1">
      <c r="A106" s="32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48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24.96" customHeight="1">
      <c r="A107" s="32"/>
      <c r="B107" s="33"/>
      <c r="C107" s="23" t="s">
        <v>138</v>
      </c>
      <c r="D107" s="32"/>
      <c r="E107" s="32"/>
      <c r="F107" s="32"/>
      <c r="G107" s="32"/>
      <c r="H107" s="32"/>
      <c r="I107" s="32"/>
      <c r="J107" s="32"/>
      <c r="K107" s="32"/>
      <c r="L107" s="48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6.96" customHeight="1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48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12" customHeight="1">
      <c r="A109" s="32"/>
      <c r="B109" s="33"/>
      <c r="C109" s="29" t="s">
        <v>14</v>
      </c>
      <c r="D109" s="32"/>
      <c r="E109" s="32"/>
      <c r="F109" s="32"/>
      <c r="G109" s="32"/>
      <c r="H109" s="32"/>
      <c r="I109" s="32"/>
      <c r="J109" s="32"/>
      <c r="K109" s="32"/>
      <c r="L109" s="48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6.5" customHeight="1">
      <c r="A110" s="32"/>
      <c r="B110" s="33"/>
      <c r="C110" s="32"/>
      <c r="D110" s="32"/>
      <c r="E110" s="123" t="str">
        <f>E7</f>
        <v>ZL4 - SO 01 - OBJEKT BEZ BYTU - Stavební úpravy a přístavba komunitního centra BÉTEL</v>
      </c>
      <c r="F110" s="29"/>
      <c r="G110" s="29"/>
      <c r="H110" s="29"/>
      <c r="I110" s="32"/>
      <c r="J110" s="32"/>
      <c r="K110" s="32"/>
      <c r="L110" s="48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1" customFormat="1" ht="12" customHeight="1">
      <c r="B111" s="22"/>
      <c r="C111" s="29" t="s">
        <v>121</v>
      </c>
      <c r="L111" s="22"/>
    </row>
    <row r="112" s="2" customFormat="1" ht="16.5" customHeight="1">
      <c r="A112" s="32"/>
      <c r="B112" s="33"/>
      <c r="C112" s="32"/>
      <c r="D112" s="32"/>
      <c r="E112" s="123" t="s">
        <v>122</v>
      </c>
      <c r="F112" s="32"/>
      <c r="G112" s="32"/>
      <c r="H112" s="32"/>
      <c r="I112" s="32"/>
      <c r="J112" s="32"/>
      <c r="K112" s="32"/>
      <c r="L112" s="48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2" customHeight="1">
      <c r="A113" s="32"/>
      <c r="B113" s="33"/>
      <c r="C113" s="29" t="s">
        <v>123</v>
      </c>
      <c r="D113" s="32"/>
      <c r="E113" s="32"/>
      <c r="F113" s="32"/>
      <c r="G113" s="32"/>
      <c r="H113" s="32"/>
      <c r="I113" s="32"/>
      <c r="J113" s="32"/>
      <c r="K113" s="32"/>
      <c r="L113" s="48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6.5" customHeight="1">
      <c r="A114" s="32"/>
      <c r="B114" s="33"/>
      <c r="C114" s="32"/>
      <c r="D114" s="32"/>
      <c r="E114" s="60" t="str">
        <f>E11</f>
        <v>Vícepráce - Vnitřní dveře + obložkové zárubně</v>
      </c>
      <c r="F114" s="32"/>
      <c r="G114" s="32"/>
      <c r="H114" s="32"/>
      <c r="I114" s="32"/>
      <c r="J114" s="32"/>
      <c r="K114" s="32"/>
      <c r="L114" s="48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6.96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8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2" customHeight="1">
      <c r="A116" s="32"/>
      <c r="B116" s="33"/>
      <c r="C116" s="29" t="s">
        <v>18</v>
      </c>
      <c r="D116" s="32"/>
      <c r="E116" s="32"/>
      <c r="F116" s="26" t="str">
        <f>F14</f>
        <v xml:space="preserve">Bezručova čp.503, Chrastava </v>
      </c>
      <c r="G116" s="32"/>
      <c r="H116" s="32"/>
      <c r="I116" s="29" t="s">
        <v>20</v>
      </c>
      <c r="J116" s="62" t="str">
        <f>IF(J14="","",J14)</f>
        <v>3.6.2020</v>
      </c>
      <c r="K116" s="32"/>
      <c r="L116" s="48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6.96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8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25.65" customHeight="1">
      <c r="A118" s="32"/>
      <c r="B118" s="33"/>
      <c r="C118" s="29" t="s">
        <v>22</v>
      </c>
      <c r="D118" s="32"/>
      <c r="E118" s="32"/>
      <c r="F118" s="26" t="str">
        <f>E17</f>
        <v>Sbor JB v Chrastavě, Bezručova 503, 46331 Chrastav</v>
      </c>
      <c r="G118" s="32"/>
      <c r="H118" s="32"/>
      <c r="I118" s="29" t="s">
        <v>26</v>
      </c>
      <c r="J118" s="30" t="str">
        <f>E23</f>
        <v>FS Vision, s.r.o. IČ: 22792902</v>
      </c>
      <c r="K118" s="32"/>
      <c r="L118" s="48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5.15" customHeight="1">
      <c r="A119" s="32"/>
      <c r="B119" s="33"/>
      <c r="C119" s="29" t="s">
        <v>25</v>
      </c>
      <c r="D119" s="32"/>
      <c r="E119" s="32"/>
      <c r="F119" s="26" t="str">
        <f>IF(E20="","",E20)</f>
        <v>TOMIVOS s.r.o.</v>
      </c>
      <c r="G119" s="32"/>
      <c r="H119" s="32"/>
      <c r="I119" s="29" t="s">
        <v>28</v>
      </c>
      <c r="J119" s="30" t="str">
        <f>E26</f>
        <v xml:space="preserve"> </v>
      </c>
      <c r="K119" s="32"/>
      <c r="L119" s="48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10.32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8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11" customFormat="1" ht="29.28" customHeight="1">
      <c r="A121" s="150"/>
      <c r="B121" s="151"/>
      <c r="C121" s="152" t="s">
        <v>139</v>
      </c>
      <c r="D121" s="153" t="s">
        <v>55</v>
      </c>
      <c r="E121" s="153" t="s">
        <v>51</v>
      </c>
      <c r="F121" s="153" t="s">
        <v>52</v>
      </c>
      <c r="G121" s="153" t="s">
        <v>140</v>
      </c>
      <c r="H121" s="153" t="s">
        <v>141</v>
      </c>
      <c r="I121" s="153" t="s">
        <v>142</v>
      </c>
      <c r="J121" s="153" t="s">
        <v>133</v>
      </c>
      <c r="K121" s="154" t="s">
        <v>143</v>
      </c>
      <c r="L121" s="155"/>
      <c r="M121" s="79" t="s">
        <v>1</v>
      </c>
      <c r="N121" s="80" t="s">
        <v>34</v>
      </c>
      <c r="O121" s="80" t="s">
        <v>144</v>
      </c>
      <c r="P121" s="80" t="s">
        <v>145</v>
      </c>
      <c r="Q121" s="80" t="s">
        <v>146</v>
      </c>
      <c r="R121" s="80" t="s">
        <v>147</v>
      </c>
      <c r="S121" s="80" t="s">
        <v>148</v>
      </c>
      <c r="T121" s="81" t="s">
        <v>149</v>
      </c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/>
    </row>
    <row r="122" s="2" customFormat="1" ht="22.8" customHeight="1">
      <c r="A122" s="32"/>
      <c r="B122" s="33"/>
      <c r="C122" s="86" t="s">
        <v>150</v>
      </c>
      <c r="D122" s="32"/>
      <c r="E122" s="32"/>
      <c r="F122" s="32"/>
      <c r="G122" s="32"/>
      <c r="H122" s="32"/>
      <c r="I122" s="32"/>
      <c r="J122" s="156">
        <f>BK122</f>
        <v>57226</v>
      </c>
      <c r="K122" s="32"/>
      <c r="L122" s="33"/>
      <c r="M122" s="82"/>
      <c r="N122" s="66"/>
      <c r="O122" s="83"/>
      <c r="P122" s="157">
        <f>P123</f>
        <v>0.86399999999999988</v>
      </c>
      <c r="Q122" s="83"/>
      <c r="R122" s="157">
        <f>R123</f>
        <v>0.17172000000000001</v>
      </c>
      <c r="S122" s="83"/>
      <c r="T122" s="158">
        <f>T123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9" t="s">
        <v>69</v>
      </c>
      <c r="AU122" s="19" t="s">
        <v>135</v>
      </c>
      <c r="BK122" s="159">
        <f>BK123</f>
        <v>57226</v>
      </c>
    </row>
    <row r="123" s="12" customFormat="1" ht="25.92" customHeight="1">
      <c r="A123" s="12"/>
      <c r="B123" s="160"/>
      <c r="C123" s="12"/>
      <c r="D123" s="161" t="s">
        <v>69</v>
      </c>
      <c r="E123" s="162" t="s">
        <v>151</v>
      </c>
      <c r="F123" s="162" t="s">
        <v>152</v>
      </c>
      <c r="G123" s="12"/>
      <c r="H123" s="12"/>
      <c r="I123" s="12"/>
      <c r="J123" s="163">
        <f>BK123</f>
        <v>57226</v>
      </c>
      <c r="K123" s="12"/>
      <c r="L123" s="160"/>
      <c r="M123" s="164"/>
      <c r="N123" s="165"/>
      <c r="O123" s="165"/>
      <c r="P123" s="166">
        <f>P124</f>
        <v>0.86399999999999988</v>
      </c>
      <c r="Q123" s="165"/>
      <c r="R123" s="166">
        <f>R124</f>
        <v>0.17172000000000001</v>
      </c>
      <c r="S123" s="165"/>
      <c r="T123" s="16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1" t="s">
        <v>79</v>
      </c>
      <c r="AT123" s="168" t="s">
        <v>69</v>
      </c>
      <c r="AU123" s="168" t="s">
        <v>70</v>
      </c>
      <c r="AY123" s="161" t="s">
        <v>153</v>
      </c>
      <c r="BK123" s="169">
        <f>BK124</f>
        <v>57226</v>
      </c>
    </row>
    <row r="124" s="12" customFormat="1" ht="22.8" customHeight="1">
      <c r="A124" s="12"/>
      <c r="B124" s="160"/>
      <c r="C124" s="12"/>
      <c r="D124" s="161" t="s">
        <v>69</v>
      </c>
      <c r="E124" s="170" t="s">
        <v>154</v>
      </c>
      <c r="F124" s="170" t="s">
        <v>155</v>
      </c>
      <c r="G124" s="12"/>
      <c r="H124" s="12"/>
      <c r="I124" s="12"/>
      <c r="J124" s="171">
        <f>BK124</f>
        <v>57226</v>
      </c>
      <c r="K124" s="12"/>
      <c r="L124" s="160"/>
      <c r="M124" s="164"/>
      <c r="N124" s="165"/>
      <c r="O124" s="165"/>
      <c r="P124" s="166">
        <f>SUM(P125:P138)</f>
        <v>0.86399999999999988</v>
      </c>
      <c r="Q124" s="165"/>
      <c r="R124" s="166">
        <f>SUM(R125:R138)</f>
        <v>0.17172000000000001</v>
      </c>
      <c r="S124" s="165"/>
      <c r="T124" s="167">
        <f>SUM(T125:T138)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1" t="s">
        <v>79</v>
      </c>
      <c r="AT124" s="168" t="s">
        <v>69</v>
      </c>
      <c r="AU124" s="168" t="s">
        <v>77</v>
      </c>
      <c r="AY124" s="161" t="s">
        <v>153</v>
      </c>
      <c r="BK124" s="169">
        <f>SUM(BK125:BK138)</f>
        <v>57226</v>
      </c>
    </row>
    <row r="125" s="2" customFormat="1" ht="16.5" customHeight="1">
      <c r="A125" s="32"/>
      <c r="B125" s="172"/>
      <c r="C125" s="173" t="s">
        <v>77</v>
      </c>
      <c r="D125" s="173" t="s">
        <v>156</v>
      </c>
      <c r="E125" s="174" t="s">
        <v>193</v>
      </c>
      <c r="F125" s="175" t="s">
        <v>194</v>
      </c>
      <c r="G125" s="176" t="s">
        <v>159</v>
      </c>
      <c r="H125" s="177">
        <v>4</v>
      </c>
      <c r="I125" s="178">
        <v>700</v>
      </c>
      <c r="J125" s="178">
        <f>ROUND(I125*H125,2)</f>
        <v>2800</v>
      </c>
      <c r="K125" s="175" t="s">
        <v>1</v>
      </c>
      <c r="L125" s="33"/>
      <c r="M125" s="179" t="s">
        <v>1</v>
      </c>
      <c r="N125" s="180" t="s">
        <v>35</v>
      </c>
      <c r="O125" s="181">
        <v>0</v>
      </c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83" t="s">
        <v>160</v>
      </c>
      <c r="AT125" s="183" t="s">
        <v>156</v>
      </c>
      <c r="AU125" s="183" t="s">
        <v>79</v>
      </c>
      <c r="AY125" s="19" t="s">
        <v>153</v>
      </c>
      <c r="BE125" s="184">
        <f>IF(N125="základní",J125,0)</f>
        <v>2800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9" t="s">
        <v>77</v>
      </c>
      <c r="BK125" s="184">
        <f>ROUND(I125*H125,2)</f>
        <v>2800</v>
      </c>
      <c r="BL125" s="19" t="s">
        <v>160</v>
      </c>
      <c r="BM125" s="183" t="s">
        <v>195</v>
      </c>
    </row>
    <row r="126" s="13" customFormat="1">
      <c r="A126" s="13"/>
      <c r="B126" s="185"/>
      <c r="C126" s="13"/>
      <c r="D126" s="186" t="s">
        <v>162</v>
      </c>
      <c r="E126" s="187" t="s">
        <v>1</v>
      </c>
      <c r="F126" s="188" t="s">
        <v>196</v>
      </c>
      <c r="G126" s="13"/>
      <c r="H126" s="189">
        <v>4</v>
      </c>
      <c r="I126" s="13"/>
      <c r="J126" s="13"/>
      <c r="K126" s="13"/>
      <c r="L126" s="185"/>
      <c r="M126" s="190"/>
      <c r="N126" s="191"/>
      <c r="O126" s="191"/>
      <c r="P126" s="191"/>
      <c r="Q126" s="191"/>
      <c r="R126" s="191"/>
      <c r="S126" s="191"/>
      <c r="T126" s="19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7" t="s">
        <v>162</v>
      </c>
      <c r="AU126" s="187" t="s">
        <v>79</v>
      </c>
      <c r="AV126" s="13" t="s">
        <v>79</v>
      </c>
      <c r="AW126" s="13" t="s">
        <v>27</v>
      </c>
      <c r="AX126" s="13" t="s">
        <v>77</v>
      </c>
      <c r="AY126" s="187" t="s">
        <v>153</v>
      </c>
    </row>
    <row r="127" s="15" customFormat="1">
      <c r="A127" s="15"/>
      <c r="B127" s="212"/>
      <c r="C127" s="15"/>
      <c r="D127" s="186" t="s">
        <v>162</v>
      </c>
      <c r="E127" s="213" t="s">
        <v>1</v>
      </c>
      <c r="F127" s="214" t="s">
        <v>197</v>
      </c>
      <c r="G127" s="15"/>
      <c r="H127" s="213" t="s">
        <v>1</v>
      </c>
      <c r="I127" s="15"/>
      <c r="J127" s="15"/>
      <c r="K127" s="15"/>
      <c r="L127" s="212"/>
      <c r="M127" s="215"/>
      <c r="N127" s="216"/>
      <c r="O127" s="216"/>
      <c r="P127" s="216"/>
      <c r="Q127" s="216"/>
      <c r="R127" s="216"/>
      <c r="S127" s="216"/>
      <c r="T127" s="217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13" t="s">
        <v>162</v>
      </c>
      <c r="AU127" s="213" t="s">
        <v>79</v>
      </c>
      <c r="AV127" s="15" t="s">
        <v>77</v>
      </c>
      <c r="AW127" s="15" t="s">
        <v>27</v>
      </c>
      <c r="AX127" s="15" t="s">
        <v>70</v>
      </c>
      <c r="AY127" s="213" t="s">
        <v>153</v>
      </c>
    </row>
    <row r="128" s="2" customFormat="1" ht="16.5" customHeight="1">
      <c r="A128" s="32"/>
      <c r="B128" s="172"/>
      <c r="C128" s="200" t="s">
        <v>79</v>
      </c>
      <c r="D128" s="200" t="s">
        <v>167</v>
      </c>
      <c r="E128" s="201" t="s">
        <v>198</v>
      </c>
      <c r="F128" s="202" t="s">
        <v>199</v>
      </c>
      <c r="G128" s="203" t="s">
        <v>159</v>
      </c>
      <c r="H128" s="204">
        <v>1</v>
      </c>
      <c r="I128" s="205">
        <v>4800</v>
      </c>
      <c r="J128" s="205">
        <f>ROUND(I128*H128,2)</f>
        <v>4800</v>
      </c>
      <c r="K128" s="202" t="s">
        <v>1</v>
      </c>
      <c r="L128" s="206"/>
      <c r="M128" s="207" t="s">
        <v>1</v>
      </c>
      <c r="N128" s="208" t="s">
        <v>35</v>
      </c>
      <c r="O128" s="181">
        <v>0</v>
      </c>
      <c r="P128" s="181">
        <f>O128*H128</f>
        <v>0</v>
      </c>
      <c r="Q128" s="181">
        <v>0.017500000000000002</v>
      </c>
      <c r="R128" s="181">
        <f>Q128*H128</f>
        <v>0.017500000000000002</v>
      </c>
      <c r="S128" s="181">
        <v>0</v>
      </c>
      <c r="T128" s="182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83" t="s">
        <v>170</v>
      </c>
      <c r="AT128" s="183" t="s">
        <v>167</v>
      </c>
      <c r="AU128" s="183" t="s">
        <v>79</v>
      </c>
      <c r="AY128" s="19" t="s">
        <v>153</v>
      </c>
      <c r="BE128" s="184">
        <f>IF(N128="základní",J128,0)</f>
        <v>4800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9" t="s">
        <v>77</v>
      </c>
      <c r="BK128" s="184">
        <f>ROUND(I128*H128,2)</f>
        <v>4800</v>
      </c>
      <c r="BL128" s="19" t="s">
        <v>160</v>
      </c>
      <c r="BM128" s="183" t="s">
        <v>200</v>
      </c>
    </row>
    <row r="129" s="13" customFormat="1">
      <c r="A129" s="13"/>
      <c r="B129" s="185"/>
      <c r="C129" s="13"/>
      <c r="D129" s="186" t="s">
        <v>162</v>
      </c>
      <c r="E129" s="187" t="s">
        <v>1</v>
      </c>
      <c r="F129" s="188" t="s">
        <v>201</v>
      </c>
      <c r="G129" s="13"/>
      <c r="H129" s="189">
        <v>1</v>
      </c>
      <c r="I129" s="13"/>
      <c r="J129" s="13"/>
      <c r="K129" s="13"/>
      <c r="L129" s="185"/>
      <c r="M129" s="190"/>
      <c r="N129" s="191"/>
      <c r="O129" s="191"/>
      <c r="P129" s="191"/>
      <c r="Q129" s="191"/>
      <c r="R129" s="191"/>
      <c r="S129" s="191"/>
      <c r="T129" s="19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7" t="s">
        <v>162</v>
      </c>
      <c r="AU129" s="187" t="s">
        <v>79</v>
      </c>
      <c r="AV129" s="13" t="s">
        <v>79</v>
      </c>
      <c r="AW129" s="13" t="s">
        <v>27</v>
      </c>
      <c r="AX129" s="13" t="s">
        <v>77</v>
      </c>
      <c r="AY129" s="187" t="s">
        <v>153</v>
      </c>
    </row>
    <row r="130" s="2" customFormat="1" ht="16.5" customHeight="1">
      <c r="A130" s="32"/>
      <c r="B130" s="172"/>
      <c r="C130" s="200" t="s">
        <v>172</v>
      </c>
      <c r="D130" s="200" t="s">
        <v>167</v>
      </c>
      <c r="E130" s="201" t="s">
        <v>202</v>
      </c>
      <c r="F130" s="202" t="s">
        <v>203</v>
      </c>
      <c r="G130" s="203" t="s">
        <v>159</v>
      </c>
      <c r="H130" s="204">
        <v>5</v>
      </c>
      <c r="I130" s="205">
        <v>5960</v>
      </c>
      <c r="J130" s="205">
        <f>ROUND(I130*H130,2)</f>
        <v>29800</v>
      </c>
      <c r="K130" s="202" t="s">
        <v>1</v>
      </c>
      <c r="L130" s="206"/>
      <c r="M130" s="207" t="s">
        <v>1</v>
      </c>
      <c r="N130" s="208" t="s">
        <v>35</v>
      </c>
      <c r="O130" s="181">
        <v>0</v>
      </c>
      <c r="P130" s="181">
        <f>O130*H130</f>
        <v>0</v>
      </c>
      <c r="Q130" s="181">
        <v>0.017500000000000002</v>
      </c>
      <c r="R130" s="181">
        <f>Q130*H130</f>
        <v>0.087500000000000008</v>
      </c>
      <c r="S130" s="181">
        <v>0</v>
      </c>
      <c r="T130" s="182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83" t="s">
        <v>170</v>
      </c>
      <c r="AT130" s="183" t="s">
        <v>167</v>
      </c>
      <c r="AU130" s="183" t="s">
        <v>79</v>
      </c>
      <c r="AY130" s="19" t="s">
        <v>153</v>
      </c>
      <c r="BE130" s="184">
        <f>IF(N130="základní",J130,0)</f>
        <v>29800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9" t="s">
        <v>77</v>
      </c>
      <c r="BK130" s="184">
        <f>ROUND(I130*H130,2)</f>
        <v>29800</v>
      </c>
      <c r="BL130" s="19" t="s">
        <v>160</v>
      </c>
      <c r="BM130" s="183" t="s">
        <v>204</v>
      </c>
    </row>
    <row r="131" s="13" customFormat="1">
      <c r="A131" s="13"/>
      <c r="B131" s="185"/>
      <c r="C131" s="13"/>
      <c r="D131" s="186" t="s">
        <v>162</v>
      </c>
      <c r="E131" s="187" t="s">
        <v>1</v>
      </c>
      <c r="F131" s="188" t="s">
        <v>205</v>
      </c>
      <c r="G131" s="13"/>
      <c r="H131" s="189">
        <v>5</v>
      </c>
      <c r="I131" s="13"/>
      <c r="J131" s="13"/>
      <c r="K131" s="13"/>
      <c r="L131" s="185"/>
      <c r="M131" s="190"/>
      <c r="N131" s="191"/>
      <c r="O131" s="191"/>
      <c r="P131" s="191"/>
      <c r="Q131" s="191"/>
      <c r="R131" s="191"/>
      <c r="S131" s="191"/>
      <c r="T131" s="19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7" t="s">
        <v>162</v>
      </c>
      <c r="AU131" s="187" t="s">
        <v>79</v>
      </c>
      <c r="AV131" s="13" t="s">
        <v>79</v>
      </c>
      <c r="AW131" s="13" t="s">
        <v>27</v>
      </c>
      <c r="AX131" s="13" t="s">
        <v>77</v>
      </c>
      <c r="AY131" s="187" t="s">
        <v>153</v>
      </c>
    </row>
    <row r="132" s="15" customFormat="1">
      <c r="A132" s="15"/>
      <c r="B132" s="212"/>
      <c r="C132" s="15"/>
      <c r="D132" s="186" t="s">
        <v>162</v>
      </c>
      <c r="E132" s="213" t="s">
        <v>1</v>
      </c>
      <c r="F132" s="214" t="s">
        <v>206</v>
      </c>
      <c r="G132" s="15"/>
      <c r="H132" s="213" t="s">
        <v>1</v>
      </c>
      <c r="I132" s="15"/>
      <c r="J132" s="15"/>
      <c r="K132" s="15"/>
      <c r="L132" s="212"/>
      <c r="M132" s="215"/>
      <c r="N132" s="216"/>
      <c r="O132" s="216"/>
      <c r="P132" s="216"/>
      <c r="Q132" s="216"/>
      <c r="R132" s="216"/>
      <c r="S132" s="216"/>
      <c r="T132" s="217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13" t="s">
        <v>162</v>
      </c>
      <c r="AU132" s="213" t="s">
        <v>79</v>
      </c>
      <c r="AV132" s="15" t="s">
        <v>77</v>
      </c>
      <c r="AW132" s="15" t="s">
        <v>27</v>
      </c>
      <c r="AX132" s="15" t="s">
        <v>70</v>
      </c>
      <c r="AY132" s="213" t="s">
        <v>153</v>
      </c>
    </row>
    <row r="133" s="2" customFormat="1" ht="16.5" customHeight="1">
      <c r="A133" s="32"/>
      <c r="B133" s="172"/>
      <c r="C133" s="173" t="s">
        <v>166</v>
      </c>
      <c r="D133" s="173" t="s">
        <v>156</v>
      </c>
      <c r="E133" s="174" t="s">
        <v>207</v>
      </c>
      <c r="F133" s="175" t="s">
        <v>208</v>
      </c>
      <c r="G133" s="176" t="s">
        <v>159</v>
      </c>
      <c r="H133" s="177">
        <v>3</v>
      </c>
      <c r="I133" s="178">
        <v>116</v>
      </c>
      <c r="J133" s="178">
        <f>ROUND(I133*H133,2)</f>
        <v>348</v>
      </c>
      <c r="K133" s="175" t="s">
        <v>209</v>
      </c>
      <c r="L133" s="33"/>
      <c r="M133" s="179" t="s">
        <v>1</v>
      </c>
      <c r="N133" s="180" t="s">
        <v>35</v>
      </c>
      <c r="O133" s="181">
        <v>0.28799999999999998</v>
      </c>
      <c r="P133" s="181">
        <f>O133*H133</f>
        <v>0.86399999999999988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83" t="s">
        <v>160</v>
      </c>
      <c r="AT133" s="183" t="s">
        <v>156</v>
      </c>
      <c r="AU133" s="183" t="s">
        <v>79</v>
      </c>
      <c r="AY133" s="19" t="s">
        <v>153</v>
      </c>
      <c r="BE133" s="184">
        <f>IF(N133="základní",J133,0)</f>
        <v>348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9" t="s">
        <v>77</v>
      </c>
      <c r="BK133" s="184">
        <f>ROUND(I133*H133,2)</f>
        <v>348</v>
      </c>
      <c r="BL133" s="19" t="s">
        <v>160</v>
      </c>
      <c r="BM133" s="183" t="s">
        <v>210</v>
      </c>
    </row>
    <row r="134" s="13" customFormat="1">
      <c r="A134" s="13"/>
      <c r="B134" s="185"/>
      <c r="C134" s="13"/>
      <c r="D134" s="186" t="s">
        <v>162</v>
      </c>
      <c r="E134" s="187" t="s">
        <v>1</v>
      </c>
      <c r="F134" s="188" t="s">
        <v>211</v>
      </c>
      <c r="G134" s="13"/>
      <c r="H134" s="189">
        <v>3</v>
      </c>
      <c r="I134" s="13"/>
      <c r="J134" s="13"/>
      <c r="K134" s="13"/>
      <c r="L134" s="185"/>
      <c r="M134" s="190"/>
      <c r="N134" s="191"/>
      <c r="O134" s="191"/>
      <c r="P134" s="191"/>
      <c r="Q134" s="191"/>
      <c r="R134" s="191"/>
      <c r="S134" s="191"/>
      <c r="T134" s="19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7" t="s">
        <v>162</v>
      </c>
      <c r="AU134" s="187" t="s">
        <v>79</v>
      </c>
      <c r="AV134" s="13" t="s">
        <v>79</v>
      </c>
      <c r="AW134" s="13" t="s">
        <v>27</v>
      </c>
      <c r="AX134" s="13" t="s">
        <v>77</v>
      </c>
      <c r="AY134" s="187" t="s">
        <v>153</v>
      </c>
    </row>
    <row r="135" s="2" customFormat="1" ht="16.5" customHeight="1">
      <c r="A135" s="32"/>
      <c r="B135" s="172"/>
      <c r="C135" s="200" t="s">
        <v>179</v>
      </c>
      <c r="D135" s="200" t="s">
        <v>167</v>
      </c>
      <c r="E135" s="201" t="s">
        <v>212</v>
      </c>
      <c r="F135" s="202" t="s">
        <v>213</v>
      </c>
      <c r="G135" s="203" t="s">
        <v>159</v>
      </c>
      <c r="H135" s="204">
        <v>6</v>
      </c>
      <c r="I135" s="205">
        <v>113</v>
      </c>
      <c r="J135" s="205">
        <f>ROUND(I135*H135,2)</f>
        <v>678</v>
      </c>
      <c r="K135" s="202" t="s">
        <v>209</v>
      </c>
      <c r="L135" s="206"/>
      <c r="M135" s="207" t="s">
        <v>1</v>
      </c>
      <c r="N135" s="208" t="s">
        <v>35</v>
      </c>
      <c r="O135" s="181">
        <v>0</v>
      </c>
      <c r="P135" s="181">
        <f>O135*H135</f>
        <v>0</v>
      </c>
      <c r="Q135" s="181">
        <v>0.00013999999999999999</v>
      </c>
      <c r="R135" s="181">
        <f>Q135*H135</f>
        <v>0.00083999999999999993</v>
      </c>
      <c r="S135" s="181">
        <v>0</v>
      </c>
      <c r="T135" s="182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83" t="s">
        <v>170</v>
      </c>
      <c r="AT135" s="183" t="s">
        <v>167</v>
      </c>
      <c r="AU135" s="183" t="s">
        <v>79</v>
      </c>
      <c r="AY135" s="19" t="s">
        <v>153</v>
      </c>
      <c r="BE135" s="184">
        <f>IF(N135="základní",J135,0)</f>
        <v>678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9" t="s">
        <v>77</v>
      </c>
      <c r="BK135" s="184">
        <f>ROUND(I135*H135,2)</f>
        <v>678</v>
      </c>
      <c r="BL135" s="19" t="s">
        <v>160</v>
      </c>
      <c r="BM135" s="183" t="s">
        <v>214</v>
      </c>
    </row>
    <row r="136" s="2" customFormat="1" ht="16.5" customHeight="1">
      <c r="A136" s="32"/>
      <c r="B136" s="172"/>
      <c r="C136" s="173" t="s">
        <v>183</v>
      </c>
      <c r="D136" s="173" t="s">
        <v>156</v>
      </c>
      <c r="E136" s="174" t="s">
        <v>215</v>
      </c>
      <c r="F136" s="175" t="s">
        <v>216</v>
      </c>
      <c r="G136" s="176" t="s">
        <v>159</v>
      </c>
      <c r="H136" s="177">
        <v>4</v>
      </c>
      <c r="I136" s="178">
        <v>900</v>
      </c>
      <c r="J136" s="178">
        <f>ROUND(I136*H136,2)</f>
        <v>3600</v>
      </c>
      <c r="K136" s="175" t="s">
        <v>1</v>
      </c>
      <c r="L136" s="33"/>
      <c r="M136" s="179" t="s">
        <v>1</v>
      </c>
      <c r="N136" s="180" t="s">
        <v>35</v>
      </c>
      <c r="O136" s="181">
        <v>0</v>
      </c>
      <c r="P136" s="181">
        <f>O136*H136</f>
        <v>0</v>
      </c>
      <c r="Q136" s="181">
        <v>0.00046999999999999999</v>
      </c>
      <c r="R136" s="181">
        <f>Q136*H136</f>
        <v>0.0018799999999999999</v>
      </c>
      <c r="S136" s="181">
        <v>0</v>
      </c>
      <c r="T136" s="182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83" t="s">
        <v>160</v>
      </c>
      <c r="AT136" s="183" t="s">
        <v>156</v>
      </c>
      <c r="AU136" s="183" t="s">
        <v>79</v>
      </c>
      <c r="AY136" s="19" t="s">
        <v>153</v>
      </c>
      <c r="BE136" s="184">
        <f>IF(N136="základní",J136,0)</f>
        <v>3600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9" t="s">
        <v>77</v>
      </c>
      <c r="BK136" s="184">
        <f>ROUND(I136*H136,2)</f>
        <v>3600</v>
      </c>
      <c r="BL136" s="19" t="s">
        <v>160</v>
      </c>
      <c r="BM136" s="183" t="s">
        <v>217</v>
      </c>
    </row>
    <row r="137" s="13" customFormat="1">
      <c r="A137" s="13"/>
      <c r="B137" s="185"/>
      <c r="C137" s="13"/>
      <c r="D137" s="186" t="s">
        <v>162</v>
      </c>
      <c r="E137" s="187" t="s">
        <v>1</v>
      </c>
      <c r="F137" s="188" t="s">
        <v>218</v>
      </c>
      <c r="G137" s="13"/>
      <c r="H137" s="189">
        <v>4</v>
      </c>
      <c r="I137" s="13"/>
      <c r="J137" s="13"/>
      <c r="K137" s="13"/>
      <c r="L137" s="185"/>
      <c r="M137" s="190"/>
      <c r="N137" s="191"/>
      <c r="O137" s="191"/>
      <c r="P137" s="191"/>
      <c r="Q137" s="191"/>
      <c r="R137" s="191"/>
      <c r="S137" s="191"/>
      <c r="T137" s="19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7" t="s">
        <v>162</v>
      </c>
      <c r="AU137" s="187" t="s">
        <v>79</v>
      </c>
      <c r="AV137" s="13" t="s">
        <v>79</v>
      </c>
      <c r="AW137" s="13" t="s">
        <v>27</v>
      </c>
      <c r="AX137" s="13" t="s">
        <v>77</v>
      </c>
      <c r="AY137" s="187" t="s">
        <v>153</v>
      </c>
    </row>
    <row r="138" s="2" customFormat="1" ht="16.5" customHeight="1">
      <c r="A138" s="32"/>
      <c r="B138" s="172"/>
      <c r="C138" s="200" t="s">
        <v>187</v>
      </c>
      <c r="D138" s="200" t="s">
        <v>167</v>
      </c>
      <c r="E138" s="201" t="s">
        <v>219</v>
      </c>
      <c r="F138" s="202" t="s">
        <v>220</v>
      </c>
      <c r="G138" s="203" t="s">
        <v>159</v>
      </c>
      <c r="H138" s="204">
        <v>4</v>
      </c>
      <c r="I138" s="205">
        <v>3800</v>
      </c>
      <c r="J138" s="205">
        <f>ROUND(I138*H138,2)</f>
        <v>15200</v>
      </c>
      <c r="K138" s="202" t="s">
        <v>1</v>
      </c>
      <c r="L138" s="206"/>
      <c r="M138" s="218" t="s">
        <v>1</v>
      </c>
      <c r="N138" s="219" t="s">
        <v>35</v>
      </c>
      <c r="O138" s="220">
        <v>0</v>
      </c>
      <c r="P138" s="220">
        <f>O138*H138</f>
        <v>0</v>
      </c>
      <c r="Q138" s="220">
        <v>0.016</v>
      </c>
      <c r="R138" s="220">
        <f>Q138*H138</f>
        <v>0.064000000000000001</v>
      </c>
      <c r="S138" s="220">
        <v>0</v>
      </c>
      <c r="T138" s="221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3" t="s">
        <v>170</v>
      </c>
      <c r="AT138" s="183" t="s">
        <v>167</v>
      </c>
      <c r="AU138" s="183" t="s">
        <v>79</v>
      </c>
      <c r="AY138" s="19" t="s">
        <v>153</v>
      </c>
      <c r="BE138" s="184">
        <f>IF(N138="základní",J138,0)</f>
        <v>15200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9" t="s">
        <v>77</v>
      </c>
      <c r="BK138" s="184">
        <f>ROUND(I138*H138,2)</f>
        <v>15200</v>
      </c>
      <c r="BL138" s="19" t="s">
        <v>160</v>
      </c>
      <c r="BM138" s="183" t="s">
        <v>221</v>
      </c>
    </row>
    <row r="139" s="2" customFormat="1" ht="6.96" customHeight="1">
      <c r="A139" s="32"/>
      <c r="B139" s="53"/>
      <c r="C139" s="54"/>
      <c r="D139" s="54"/>
      <c r="E139" s="54"/>
      <c r="F139" s="54"/>
      <c r="G139" s="54"/>
      <c r="H139" s="54"/>
      <c r="I139" s="54"/>
      <c r="J139" s="54"/>
      <c r="K139" s="54"/>
      <c r="L139" s="33"/>
      <c r="M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</row>
  </sheetData>
  <autoFilter ref="C121:K138"/>
  <mergeCells count="11">
    <mergeCell ref="E7:H7"/>
    <mergeCell ref="E9:H9"/>
    <mergeCell ref="E11:H11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</row>
    <row r="4" s="1" customFormat="1" ht="24.96" customHeight="1">
      <c r="B4" s="22"/>
      <c r="D4" s="23" t="s">
        <v>120</v>
      </c>
      <c r="L4" s="22"/>
      <c r="M4" s="122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29" t="s">
        <v>14</v>
      </c>
      <c r="L6" s="22"/>
    </row>
    <row r="7" s="1" customFormat="1" ht="16.5" customHeight="1">
      <c r="B7" s="22"/>
      <c r="E7" s="123" t="str">
        <f>'Rekapitulace stavby'!K6</f>
        <v>ZL4 - SO 01 - OBJEKT BEZ BYTU - Stavební úpravy a přístavba komunitního centra BÉTEL</v>
      </c>
      <c r="F7" s="29"/>
      <c r="G7" s="29"/>
      <c r="H7" s="29"/>
      <c r="L7" s="22"/>
    </row>
    <row r="8" s="1" customFormat="1" ht="12" customHeight="1">
      <c r="B8" s="22"/>
      <c r="D8" s="29" t="s">
        <v>121</v>
      </c>
      <c r="L8" s="22"/>
    </row>
    <row r="9" s="2" customFormat="1" ht="16.5" customHeight="1">
      <c r="A9" s="32"/>
      <c r="B9" s="33"/>
      <c r="C9" s="32"/>
      <c r="D9" s="32"/>
      <c r="E9" s="123" t="s">
        <v>222</v>
      </c>
      <c r="F9" s="32"/>
      <c r="G9" s="32"/>
      <c r="H9" s="32"/>
      <c r="I9" s="32"/>
      <c r="J9" s="32"/>
      <c r="K9" s="32"/>
      <c r="L9" s="48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3"/>
      <c r="C10" s="32"/>
      <c r="D10" s="29" t="s">
        <v>123</v>
      </c>
      <c r="E10" s="32"/>
      <c r="F10" s="32"/>
      <c r="G10" s="32"/>
      <c r="H10" s="32"/>
      <c r="I10" s="32"/>
      <c r="J10" s="32"/>
      <c r="K10" s="32"/>
      <c r="L10" s="48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6.5" customHeight="1">
      <c r="A11" s="32"/>
      <c r="B11" s="33"/>
      <c r="C11" s="32"/>
      <c r="D11" s="32"/>
      <c r="E11" s="60" t="s">
        <v>223</v>
      </c>
      <c r="F11" s="32"/>
      <c r="G11" s="32"/>
      <c r="H11" s="32"/>
      <c r="I11" s="32"/>
      <c r="J11" s="32"/>
      <c r="K11" s="32"/>
      <c r="L11" s="48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8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2" customHeight="1">
      <c r="A13" s="32"/>
      <c r="B13" s="33"/>
      <c r="C13" s="32"/>
      <c r="D13" s="29" t="s">
        <v>16</v>
      </c>
      <c r="E13" s="32"/>
      <c r="F13" s="26" t="s">
        <v>1</v>
      </c>
      <c r="G13" s="32"/>
      <c r="H13" s="32"/>
      <c r="I13" s="29" t="s">
        <v>17</v>
      </c>
      <c r="J13" s="26" t="s">
        <v>1</v>
      </c>
      <c r="K13" s="32"/>
      <c r="L13" s="48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3"/>
      <c r="C14" s="32"/>
      <c r="D14" s="29" t="s">
        <v>18</v>
      </c>
      <c r="E14" s="32"/>
      <c r="F14" s="26" t="s">
        <v>125</v>
      </c>
      <c r="G14" s="32"/>
      <c r="H14" s="32"/>
      <c r="I14" s="29" t="s">
        <v>20</v>
      </c>
      <c r="J14" s="62" t="str">
        <f>'Rekapitulace stavby'!AN8</f>
        <v>3.6.2020</v>
      </c>
      <c r="K14" s="32"/>
      <c r="L14" s="48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0.8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8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3"/>
      <c r="C16" s="32"/>
      <c r="D16" s="29" t="s">
        <v>22</v>
      </c>
      <c r="E16" s="32"/>
      <c r="F16" s="32"/>
      <c r="G16" s="32"/>
      <c r="H16" s="32"/>
      <c r="I16" s="29" t="s">
        <v>23</v>
      </c>
      <c r="J16" s="26" t="s">
        <v>1</v>
      </c>
      <c r="K16" s="32"/>
      <c r="L16" s="48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8" customHeight="1">
      <c r="A17" s="32"/>
      <c r="B17" s="33"/>
      <c r="C17" s="32"/>
      <c r="D17" s="32"/>
      <c r="E17" s="26" t="s">
        <v>126</v>
      </c>
      <c r="F17" s="32"/>
      <c r="G17" s="32"/>
      <c r="H17" s="32"/>
      <c r="I17" s="29" t="s">
        <v>24</v>
      </c>
      <c r="J17" s="26" t="s">
        <v>1</v>
      </c>
      <c r="K17" s="32"/>
      <c r="L17" s="48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6.96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8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2" customHeight="1">
      <c r="A19" s="32"/>
      <c r="B19" s="33"/>
      <c r="C19" s="32"/>
      <c r="D19" s="29" t="s">
        <v>25</v>
      </c>
      <c r="E19" s="32"/>
      <c r="F19" s="32"/>
      <c r="G19" s="32"/>
      <c r="H19" s="32"/>
      <c r="I19" s="29" t="s">
        <v>23</v>
      </c>
      <c r="J19" s="26" t="s">
        <v>127</v>
      </c>
      <c r="K19" s="32"/>
      <c r="L19" s="48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8" customHeight="1">
      <c r="A20" s="32"/>
      <c r="B20" s="33"/>
      <c r="C20" s="32"/>
      <c r="D20" s="32"/>
      <c r="E20" s="26" t="s">
        <v>128</v>
      </c>
      <c r="F20" s="32"/>
      <c r="G20" s="32"/>
      <c r="H20" s="32"/>
      <c r="I20" s="29" t="s">
        <v>24</v>
      </c>
      <c r="J20" s="26" t="s">
        <v>129</v>
      </c>
      <c r="K20" s="32"/>
      <c r="L20" s="48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6.96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8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2" customHeight="1">
      <c r="A22" s="32"/>
      <c r="B22" s="33"/>
      <c r="C22" s="32"/>
      <c r="D22" s="29" t="s">
        <v>26</v>
      </c>
      <c r="E22" s="32"/>
      <c r="F22" s="32"/>
      <c r="G22" s="32"/>
      <c r="H22" s="32"/>
      <c r="I22" s="29" t="s">
        <v>23</v>
      </c>
      <c r="J22" s="26" t="s">
        <v>1</v>
      </c>
      <c r="K22" s="32"/>
      <c r="L22" s="48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8" customHeight="1">
      <c r="A23" s="32"/>
      <c r="B23" s="33"/>
      <c r="C23" s="32"/>
      <c r="D23" s="32"/>
      <c r="E23" s="26" t="s">
        <v>130</v>
      </c>
      <c r="F23" s="32"/>
      <c r="G23" s="32"/>
      <c r="H23" s="32"/>
      <c r="I23" s="29" t="s">
        <v>24</v>
      </c>
      <c r="J23" s="26" t="s">
        <v>1</v>
      </c>
      <c r="K23" s="32"/>
      <c r="L23" s="48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6.96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8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2" customHeight="1">
      <c r="A25" s="32"/>
      <c r="B25" s="33"/>
      <c r="C25" s="32"/>
      <c r="D25" s="29" t="s">
        <v>28</v>
      </c>
      <c r="E25" s="32"/>
      <c r="F25" s="32"/>
      <c r="G25" s="32"/>
      <c r="H25" s="32"/>
      <c r="I25" s="29" t="s">
        <v>23</v>
      </c>
      <c r="J25" s="26" t="str">
        <f>IF('Rekapitulace stavby'!AN19="","",'Rekapitulace stavby'!AN19)</f>
        <v/>
      </c>
      <c r="K25" s="32"/>
      <c r="L25" s="48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8" customHeight="1">
      <c r="A26" s="32"/>
      <c r="B26" s="33"/>
      <c r="C26" s="32"/>
      <c r="D26" s="32"/>
      <c r="E26" s="26" t="str">
        <f>IF('Rekapitulace stavby'!E20="","",'Rekapitulace stavby'!E20)</f>
        <v xml:space="preserve"> </v>
      </c>
      <c r="F26" s="32"/>
      <c r="G26" s="32"/>
      <c r="H26" s="32"/>
      <c r="I26" s="29" t="s">
        <v>24</v>
      </c>
      <c r="J26" s="26" t="str">
        <f>IF('Rekapitulace stavby'!AN20="","",'Rekapitulace stavby'!AN20)</f>
        <v/>
      </c>
      <c r="K26" s="32"/>
      <c r="L26" s="48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8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2" customHeight="1">
      <c r="A28" s="32"/>
      <c r="B28" s="33"/>
      <c r="C28" s="32"/>
      <c r="D28" s="29" t="s">
        <v>29</v>
      </c>
      <c r="E28" s="32"/>
      <c r="F28" s="32"/>
      <c r="G28" s="32"/>
      <c r="H28" s="32"/>
      <c r="I28" s="32"/>
      <c r="J28" s="32"/>
      <c r="K28" s="32"/>
      <c r="L28" s="48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8" customFormat="1" ht="16.5" customHeight="1">
      <c r="A29" s="124"/>
      <c r="B29" s="125"/>
      <c r="C29" s="124"/>
      <c r="D29" s="124"/>
      <c r="E29" s="30" t="s">
        <v>1</v>
      </c>
      <c r="F29" s="30"/>
      <c r="G29" s="30"/>
      <c r="H29" s="30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8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3"/>
      <c r="C31" s="32"/>
      <c r="D31" s="83"/>
      <c r="E31" s="83"/>
      <c r="F31" s="83"/>
      <c r="G31" s="83"/>
      <c r="H31" s="83"/>
      <c r="I31" s="83"/>
      <c r="J31" s="83"/>
      <c r="K31" s="83"/>
      <c r="L31" s="48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3"/>
      <c r="C32" s="32"/>
      <c r="D32" s="127" t="s">
        <v>30</v>
      </c>
      <c r="E32" s="32"/>
      <c r="F32" s="32"/>
      <c r="G32" s="32"/>
      <c r="H32" s="32"/>
      <c r="I32" s="32"/>
      <c r="J32" s="89">
        <f>ROUND(J127, 2)</f>
        <v>-209544.82999999999</v>
      </c>
      <c r="K32" s="32"/>
      <c r="L32" s="48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3"/>
      <c r="C33" s="32"/>
      <c r="D33" s="83"/>
      <c r="E33" s="83"/>
      <c r="F33" s="83"/>
      <c r="G33" s="83"/>
      <c r="H33" s="83"/>
      <c r="I33" s="83"/>
      <c r="J33" s="83"/>
      <c r="K33" s="83"/>
      <c r="L33" s="48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3"/>
      <c r="C34" s="32"/>
      <c r="D34" s="32"/>
      <c r="E34" s="32"/>
      <c r="F34" s="37" t="s">
        <v>32</v>
      </c>
      <c r="G34" s="32"/>
      <c r="H34" s="32"/>
      <c r="I34" s="37" t="s">
        <v>31</v>
      </c>
      <c r="J34" s="37" t="s">
        <v>33</v>
      </c>
      <c r="K34" s="32"/>
      <c r="L34" s="48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3"/>
      <c r="C35" s="32"/>
      <c r="D35" s="128" t="s">
        <v>34</v>
      </c>
      <c r="E35" s="29" t="s">
        <v>35</v>
      </c>
      <c r="F35" s="129">
        <f>ROUND((SUM(BE127:BE152)),  2)</f>
        <v>-209544.82999999999</v>
      </c>
      <c r="G35" s="32"/>
      <c r="H35" s="32"/>
      <c r="I35" s="130">
        <v>0.20999999999999999</v>
      </c>
      <c r="J35" s="129">
        <f>ROUND(((SUM(BE127:BE152))*I35),  2)</f>
        <v>-44004.410000000003</v>
      </c>
      <c r="K35" s="32"/>
      <c r="L35" s="48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3"/>
      <c r="C36" s="32"/>
      <c r="D36" s="32"/>
      <c r="E36" s="29" t="s">
        <v>36</v>
      </c>
      <c r="F36" s="129">
        <f>ROUND((SUM(BF127:BF152)),  2)</f>
        <v>0</v>
      </c>
      <c r="G36" s="32"/>
      <c r="H36" s="32"/>
      <c r="I36" s="130">
        <v>0.14999999999999999</v>
      </c>
      <c r="J36" s="129">
        <f>ROUND(((SUM(BF127:BF152))*I36),  2)</f>
        <v>0</v>
      </c>
      <c r="K36" s="32"/>
      <c r="L36" s="48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3"/>
      <c r="C37" s="32"/>
      <c r="D37" s="32"/>
      <c r="E37" s="29" t="s">
        <v>37</v>
      </c>
      <c r="F37" s="129">
        <f>ROUND((SUM(BG127:BG152)),  2)</f>
        <v>0</v>
      </c>
      <c r="G37" s="32"/>
      <c r="H37" s="32"/>
      <c r="I37" s="130">
        <v>0.20999999999999999</v>
      </c>
      <c r="J37" s="129">
        <f>0</f>
        <v>0</v>
      </c>
      <c r="K37" s="32"/>
      <c r="L37" s="48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3"/>
      <c r="C38" s="32"/>
      <c r="D38" s="32"/>
      <c r="E38" s="29" t="s">
        <v>38</v>
      </c>
      <c r="F38" s="129">
        <f>ROUND((SUM(BH127:BH152)),  2)</f>
        <v>0</v>
      </c>
      <c r="G38" s="32"/>
      <c r="H38" s="32"/>
      <c r="I38" s="130">
        <v>0.14999999999999999</v>
      </c>
      <c r="J38" s="129">
        <f>0</f>
        <v>0</v>
      </c>
      <c r="K38" s="32"/>
      <c r="L38" s="48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3"/>
      <c r="C39" s="32"/>
      <c r="D39" s="32"/>
      <c r="E39" s="29" t="s">
        <v>39</v>
      </c>
      <c r="F39" s="129">
        <f>ROUND((SUM(BI127:BI152)),  2)</f>
        <v>0</v>
      </c>
      <c r="G39" s="32"/>
      <c r="H39" s="32"/>
      <c r="I39" s="130">
        <v>0</v>
      </c>
      <c r="J39" s="129">
        <f>0</f>
        <v>0</v>
      </c>
      <c r="K39" s="32"/>
      <c r="L39" s="48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8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3"/>
      <c r="C41" s="131"/>
      <c r="D41" s="132" t="s">
        <v>40</v>
      </c>
      <c r="E41" s="74"/>
      <c r="F41" s="74"/>
      <c r="G41" s="133" t="s">
        <v>41</v>
      </c>
      <c r="H41" s="134" t="s">
        <v>42</v>
      </c>
      <c r="I41" s="74"/>
      <c r="J41" s="135">
        <f>SUM(J32:J39)</f>
        <v>-253549.23999999999</v>
      </c>
      <c r="K41" s="136"/>
      <c r="L41" s="48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8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48"/>
      <c r="D50" s="49" t="s">
        <v>43</v>
      </c>
      <c r="E50" s="50"/>
      <c r="F50" s="50"/>
      <c r="G50" s="49" t="s">
        <v>44</v>
      </c>
      <c r="H50" s="50"/>
      <c r="I50" s="50"/>
      <c r="J50" s="50"/>
      <c r="K50" s="50"/>
      <c r="L50" s="48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2"/>
      <c r="B61" s="33"/>
      <c r="C61" s="32"/>
      <c r="D61" s="51" t="s">
        <v>45</v>
      </c>
      <c r="E61" s="35"/>
      <c r="F61" s="137" t="s">
        <v>46</v>
      </c>
      <c r="G61" s="51" t="s">
        <v>45</v>
      </c>
      <c r="H61" s="35"/>
      <c r="I61" s="35"/>
      <c r="J61" s="138" t="s">
        <v>46</v>
      </c>
      <c r="K61" s="35"/>
      <c r="L61" s="48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2"/>
      <c r="B65" s="33"/>
      <c r="C65" s="32"/>
      <c r="D65" s="49" t="s">
        <v>47</v>
      </c>
      <c r="E65" s="52"/>
      <c r="F65" s="52"/>
      <c r="G65" s="49" t="s">
        <v>48</v>
      </c>
      <c r="H65" s="52"/>
      <c r="I65" s="52"/>
      <c r="J65" s="52"/>
      <c r="K65" s="52"/>
      <c r="L65" s="48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2"/>
      <c r="B76" s="33"/>
      <c r="C76" s="32"/>
      <c r="D76" s="51" t="s">
        <v>45</v>
      </c>
      <c r="E76" s="35"/>
      <c r="F76" s="137" t="s">
        <v>46</v>
      </c>
      <c r="G76" s="51" t="s">
        <v>45</v>
      </c>
      <c r="H76" s="35"/>
      <c r="I76" s="35"/>
      <c r="J76" s="138" t="s">
        <v>46</v>
      </c>
      <c r="K76" s="35"/>
      <c r="L76" s="48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48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48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131</v>
      </c>
      <c r="D82" s="32"/>
      <c r="E82" s="32"/>
      <c r="F82" s="32"/>
      <c r="G82" s="32"/>
      <c r="H82" s="32"/>
      <c r="I82" s="32"/>
      <c r="J82" s="32"/>
      <c r="K82" s="32"/>
      <c r="L82" s="48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8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2"/>
      <c r="E84" s="32"/>
      <c r="F84" s="32"/>
      <c r="G84" s="32"/>
      <c r="H84" s="32"/>
      <c r="I84" s="32"/>
      <c r="J84" s="32"/>
      <c r="K84" s="32"/>
      <c r="L84" s="48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2"/>
      <c r="D85" s="32"/>
      <c r="E85" s="123" t="str">
        <f>E7</f>
        <v>ZL4 - SO 01 - OBJEKT BEZ BYTU - Stavební úpravy a přístavba komunitního centra BÉTEL</v>
      </c>
      <c r="F85" s="29"/>
      <c r="G85" s="29"/>
      <c r="H85" s="29"/>
      <c r="I85" s="32"/>
      <c r="J85" s="32"/>
      <c r="K85" s="32"/>
      <c r="L85" s="48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" customFormat="1" ht="12" customHeight="1">
      <c r="B86" s="22"/>
      <c r="C86" s="29" t="s">
        <v>121</v>
      </c>
      <c r="L86" s="22"/>
    </row>
    <row r="87" s="2" customFormat="1" ht="16.5" customHeight="1">
      <c r="A87" s="32"/>
      <c r="B87" s="33"/>
      <c r="C87" s="32"/>
      <c r="D87" s="32"/>
      <c r="E87" s="123" t="s">
        <v>222</v>
      </c>
      <c r="F87" s="32"/>
      <c r="G87" s="32"/>
      <c r="H87" s="32"/>
      <c r="I87" s="32"/>
      <c r="J87" s="32"/>
      <c r="K87" s="32"/>
      <c r="L87" s="48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12" customHeight="1">
      <c r="A88" s="32"/>
      <c r="B88" s="33"/>
      <c r="C88" s="29" t="s">
        <v>123</v>
      </c>
      <c r="D88" s="32"/>
      <c r="E88" s="32"/>
      <c r="F88" s="32"/>
      <c r="G88" s="32"/>
      <c r="H88" s="32"/>
      <c r="I88" s="32"/>
      <c r="J88" s="32"/>
      <c r="K88" s="32"/>
      <c r="L88" s="48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6.5" customHeight="1">
      <c r="A89" s="32"/>
      <c r="B89" s="33"/>
      <c r="C89" s="32"/>
      <c r="D89" s="32"/>
      <c r="E89" s="60" t="str">
        <f>E11</f>
        <v>Méněpráce - Okapní chodník, zpevněné plochy patřící do SO 01, vjezdová brána</v>
      </c>
      <c r="F89" s="32"/>
      <c r="G89" s="32"/>
      <c r="H89" s="32"/>
      <c r="I89" s="32"/>
      <c r="J89" s="32"/>
      <c r="K89" s="32"/>
      <c r="L89" s="48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8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2" customHeight="1">
      <c r="A91" s="32"/>
      <c r="B91" s="33"/>
      <c r="C91" s="29" t="s">
        <v>18</v>
      </c>
      <c r="D91" s="32"/>
      <c r="E91" s="32"/>
      <c r="F91" s="26" t="str">
        <f>F14</f>
        <v xml:space="preserve">Bezručova čp.503, Chrastava </v>
      </c>
      <c r="G91" s="32"/>
      <c r="H91" s="32"/>
      <c r="I91" s="29" t="s">
        <v>20</v>
      </c>
      <c r="J91" s="62" t="str">
        <f>IF(J14="","",J14)</f>
        <v>3.6.2020</v>
      </c>
      <c r="K91" s="32"/>
      <c r="L91" s="48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6.96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8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25.65" customHeight="1">
      <c r="A93" s="32"/>
      <c r="B93" s="33"/>
      <c r="C93" s="29" t="s">
        <v>22</v>
      </c>
      <c r="D93" s="32"/>
      <c r="E93" s="32"/>
      <c r="F93" s="26" t="str">
        <f>E17</f>
        <v>Sbor JB v Chrastavě, Bezručova 503, 46331 Chrastav</v>
      </c>
      <c r="G93" s="32"/>
      <c r="H93" s="32"/>
      <c r="I93" s="29" t="s">
        <v>26</v>
      </c>
      <c r="J93" s="30" t="str">
        <f>E23</f>
        <v>FS Vision, s.r.o. IČ: 22792902</v>
      </c>
      <c r="K93" s="32"/>
      <c r="L93" s="48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15.15" customHeight="1">
      <c r="A94" s="32"/>
      <c r="B94" s="33"/>
      <c r="C94" s="29" t="s">
        <v>25</v>
      </c>
      <c r="D94" s="32"/>
      <c r="E94" s="32"/>
      <c r="F94" s="26" t="str">
        <f>IF(E20="","",E20)</f>
        <v>TOMIVOS s.r.o.</v>
      </c>
      <c r="G94" s="32"/>
      <c r="H94" s="32"/>
      <c r="I94" s="29" t="s">
        <v>28</v>
      </c>
      <c r="J94" s="30" t="str">
        <f>E26</f>
        <v xml:space="preserve"> </v>
      </c>
      <c r="K94" s="32"/>
      <c r="L94" s="48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8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9.28" customHeight="1">
      <c r="A96" s="32"/>
      <c r="B96" s="33"/>
      <c r="C96" s="139" t="s">
        <v>132</v>
      </c>
      <c r="D96" s="131"/>
      <c r="E96" s="131"/>
      <c r="F96" s="131"/>
      <c r="G96" s="131"/>
      <c r="H96" s="131"/>
      <c r="I96" s="131"/>
      <c r="J96" s="140" t="s">
        <v>133</v>
      </c>
      <c r="K96" s="131"/>
      <c r="L96" s="48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="2" customFormat="1" ht="10.32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8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22.8" customHeight="1">
      <c r="A98" s="32"/>
      <c r="B98" s="33"/>
      <c r="C98" s="141" t="s">
        <v>134</v>
      </c>
      <c r="D98" s="32"/>
      <c r="E98" s="32"/>
      <c r="F98" s="32"/>
      <c r="G98" s="32"/>
      <c r="H98" s="32"/>
      <c r="I98" s="32"/>
      <c r="J98" s="89">
        <f>J127</f>
        <v>-209544.83000000002</v>
      </c>
      <c r="K98" s="32"/>
      <c r="L98" s="48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9" t="s">
        <v>135</v>
      </c>
    </row>
    <row r="99" s="9" customFormat="1" ht="24.96" customHeight="1">
      <c r="A99" s="9"/>
      <c r="B99" s="142"/>
      <c r="C99" s="9"/>
      <c r="D99" s="143" t="s">
        <v>224</v>
      </c>
      <c r="E99" s="144"/>
      <c r="F99" s="144"/>
      <c r="G99" s="144"/>
      <c r="H99" s="144"/>
      <c r="I99" s="144"/>
      <c r="J99" s="145">
        <f>J128</f>
        <v>-152544.83000000002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225</v>
      </c>
      <c r="E100" s="148"/>
      <c r="F100" s="148"/>
      <c r="G100" s="148"/>
      <c r="H100" s="148"/>
      <c r="I100" s="148"/>
      <c r="J100" s="149">
        <f>J129</f>
        <v>-121821.47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6"/>
      <c r="C101" s="10"/>
      <c r="D101" s="147" t="s">
        <v>226</v>
      </c>
      <c r="E101" s="148"/>
      <c r="F101" s="148"/>
      <c r="G101" s="148"/>
      <c r="H101" s="148"/>
      <c r="I101" s="148"/>
      <c r="J101" s="149">
        <f>J140</f>
        <v>-7545</v>
      </c>
      <c r="K101" s="10"/>
      <c r="L101" s="14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6"/>
      <c r="C102" s="10"/>
      <c r="D102" s="147" t="s">
        <v>227</v>
      </c>
      <c r="E102" s="148"/>
      <c r="F102" s="148"/>
      <c r="G102" s="148"/>
      <c r="H102" s="148"/>
      <c r="I102" s="148"/>
      <c r="J102" s="149">
        <f>J142</f>
        <v>-4000</v>
      </c>
      <c r="K102" s="10"/>
      <c r="L102" s="14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6"/>
      <c r="C103" s="10"/>
      <c r="D103" s="147" t="s">
        <v>228</v>
      </c>
      <c r="E103" s="148"/>
      <c r="F103" s="148"/>
      <c r="G103" s="148"/>
      <c r="H103" s="148"/>
      <c r="I103" s="148"/>
      <c r="J103" s="149">
        <f>J144</f>
        <v>-19178.360000000001</v>
      </c>
      <c r="K103" s="10"/>
      <c r="L103" s="14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2"/>
      <c r="C104" s="9"/>
      <c r="D104" s="143" t="s">
        <v>136</v>
      </c>
      <c r="E104" s="144"/>
      <c r="F104" s="144"/>
      <c r="G104" s="144"/>
      <c r="H104" s="144"/>
      <c r="I104" s="144"/>
      <c r="J104" s="145">
        <f>J149</f>
        <v>-57000</v>
      </c>
      <c r="K104" s="9"/>
      <c r="L104" s="142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46"/>
      <c r="C105" s="10"/>
      <c r="D105" s="147" t="s">
        <v>229</v>
      </c>
      <c r="E105" s="148"/>
      <c r="F105" s="148"/>
      <c r="G105" s="148"/>
      <c r="H105" s="148"/>
      <c r="I105" s="148"/>
      <c r="J105" s="149">
        <f>J150</f>
        <v>-57000</v>
      </c>
      <c r="K105" s="10"/>
      <c r="L105" s="14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2"/>
      <c r="B106" s="33"/>
      <c r="C106" s="32"/>
      <c r="D106" s="32"/>
      <c r="E106" s="32"/>
      <c r="F106" s="32"/>
      <c r="G106" s="32"/>
      <c r="H106" s="32"/>
      <c r="I106" s="32"/>
      <c r="J106" s="32"/>
      <c r="K106" s="32"/>
      <c r="L106" s="48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6.96" customHeight="1">
      <c r="A107" s="32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48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11" s="2" customFormat="1" ht="6.96" customHeight="1">
      <c r="A111" s="32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48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24.96" customHeight="1">
      <c r="A112" s="32"/>
      <c r="B112" s="33"/>
      <c r="C112" s="23" t="s">
        <v>138</v>
      </c>
      <c r="D112" s="32"/>
      <c r="E112" s="32"/>
      <c r="F112" s="32"/>
      <c r="G112" s="32"/>
      <c r="H112" s="32"/>
      <c r="I112" s="32"/>
      <c r="J112" s="32"/>
      <c r="K112" s="32"/>
      <c r="L112" s="48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6.96" customHeight="1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8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2" customHeight="1">
      <c r="A114" s="32"/>
      <c r="B114" s="33"/>
      <c r="C114" s="29" t="s">
        <v>14</v>
      </c>
      <c r="D114" s="32"/>
      <c r="E114" s="32"/>
      <c r="F114" s="32"/>
      <c r="G114" s="32"/>
      <c r="H114" s="32"/>
      <c r="I114" s="32"/>
      <c r="J114" s="32"/>
      <c r="K114" s="32"/>
      <c r="L114" s="48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6.5" customHeight="1">
      <c r="A115" s="32"/>
      <c r="B115" s="33"/>
      <c r="C115" s="32"/>
      <c r="D115" s="32"/>
      <c r="E115" s="123" t="str">
        <f>E7</f>
        <v>ZL4 - SO 01 - OBJEKT BEZ BYTU - Stavební úpravy a přístavba komunitního centra BÉTEL</v>
      </c>
      <c r="F115" s="29"/>
      <c r="G115" s="29"/>
      <c r="H115" s="29"/>
      <c r="I115" s="32"/>
      <c r="J115" s="32"/>
      <c r="K115" s="32"/>
      <c r="L115" s="48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1" customFormat="1" ht="12" customHeight="1">
      <c r="B116" s="22"/>
      <c r="C116" s="29" t="s">
        <v>121</v>
      </c>
      <c r="L116" s="22"/>
    </row>
    <row r="117" s="2" customFormat="1" ht="16.5" customHeight="1">
      <c r="A117" s="32"/>
      <c r="B117" s="33"/>
      <c r="C117" s="32"/>
      <c r="D117" s="32"/>
      <c r="E117" s="123" t="s">
        <v>222</v>
      </c>
      <c r="F117" s="32"/>
      <c r="G117" s="32"/>
      <c r="H117" s="32"/>
      <c r="I117" s="32"/>
      <c r="J117" s="32"/>
      <c r="K117" s="32"/>
      <c r="L117" s="48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12" customHeight="1">
      <c r="A118" s="32"/>
      <c r="B118" s="33"/>
      <c r="C118" s="29" t="s">
        <v>123</v>
      </c>
      <c r="D118" s="32"/>
      <c r="E118" s="32"/>
      <c r="F118" s="32"/>
      <c r="G118" s="32"/>
      <c r="H118" s="32"/>
      <c r="I118" s="32"/>
      <c r="J118" s="32"/>
      <c r="K118" s="32"/>
      <c r="L118" s="48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6.5" customHeight="1">
      <c r="A119" s="32"/>
      <c r="B119" s="33"/>
      <c r="C119" s="32"/>
      <c r="D119" s="32"/>
      <c r="E119" s="60" t="str">
        <f>E11</f>
        <v>Méněpráce - Okapní chodník, zpevněné plochy patřící do SO 01, vjezdová brána</v>
      </c>
      <c r="F119" s="32"/>
      <c r="G119" s="32"/>
      <c r="H119" s="32"/>
      <c r="I119" s="32"/>
      <c r="J119" s="32"/>
      <c r="K119" s="32"/>
      <c r="L119" s="48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6.96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8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12" customHeight="1">
      <c r="A121" s="32"/>
      <c r="B121" s="33"/>
      <c r="C121" s="29" t="s">
        <v>18</v>
      </c>
      <c r="D121" s="32"/>
      <c r="E121" s="32"/>
      <c r="F121" s="26" t="str">
        <f>F14</f>
        <v xml:space="preserve">Bezručova čp.503, Chrastava </v>
      </c>
      <c r="G121" s="32"/>
      <c r="H121" s="32"/>
      <c r="I121" s="29" t="s">
        <v>20</v>
      </c>
      <c r="J121" s="62" t="str">
        <f>IF(J14="","",J14)</f>
        <v>3.6.2020</v>
      </c>
      <c r="K121" s="32"/>
      <c r="L121" s="48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2" customFormat="1" ht="6.96" customHeight="1">
      <c r="A122" s="32"/>
      <c r="B122" s="33"/>
      <c r="C122" s="32"/>
      <c r="D122" s="32"/>
      <c r="E122" s="32"/>
      <c r="F122" s="32"/>
      <c r="G122" s="32"/>
      <c r="H122" s="32"/>
      <c r="I122" s="32"/>
      <c r="J122" s="32"/>
      <c r="K122" s="32"/>
      <c r="L122" s="48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="2" customFormat="1" ht="25.65" customHeight="1">
      <c r="A123" s="32"/>
      <c r="B123" s="33"/>
      <c r="C123" s="29" t="s">
        <v>22</v>
      </c>
      <c r="D123" s="32"/>
      <c r="E123" s="32"/>
      <c r="F123" s="26" t="str">
        <f>E17</f>
        <v>Sbor JB v Chrastavě, Bezručova 503, 46331 Chrastav</v>
      </c>
      <c r="G123" s="32"/>
      <c r="H123" s="32"/>
      <c r="I123" s="29" t="s">
        <v>26</v>
      </c>
      <c r="J123" s="30" t="str">
        <f>E23</f>
        <v>FS Vision, s.r.o. IČ: 22792902</v>
      </c>
      <c r="K123" s="32"/>
      <c r="L123" s="48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="2" customFormat="1" ht="15.15" customHeight="1">
      <c r="A124" s="32"/>
      <c r="B124" s="33"/>
      <c r="C124" s="29" t="s">
        <v>25</v>
      </c>
      <c r="D124" s="32"/>
      <c r="E124" s="32"/>
      <c r="F124" s="26" t="str">
        <f>IF(E20="","",E20)</f>
        <v>TOMIVOS s.r.o.</v>
      </c>
      <c r="G124" s="32"/>
      <c r="H124" s="32"/>
      <c r="I124" s="29" t="s">
        <v>28</v>
      </c>
      <c r="J124" s="30" t="str">
        <f>E26</f>
        <v xml:space="preserve"> </v>
      </c>
      <c r="K124" s="32"/>
      <c r="L124" s="48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="2" customFormat="1" ht="10.32" customHeight="1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48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="11" customFormat="1" ht="29.28" customHeight="1">
      <c r="A126" s="150"/>
      <c r="B126" s="151"/>
      <c r="C126" s="152" t="s">
        <v>139</v>
      </c>
      <c r="D126" s="153" t="s">
        <v>55</v>
      </c>
      <c r="E126" s="153" t="s">
        <v>51</v>
      </c>
      <c r="F126" s="153" t="s">
        <v>52</v>
      </c>
      <c r="G126" s="153" t="s">
        <v>140</v>
      </c>
      <c r="H126" s="153" t="s">
        <v>141</v>
      </c>
      <c r="I126" s="153" t="s">
        <v>142</v>
      </c>
      <c r="J126" s="153" t="s">
        <v>133</v>
      </c>
      <c r="K126" s="154" t="s">
        <v>143</v>
      </c>
      <c r="L126" s="155"/>
      <c r="M126" s="79" t="s">
        <v>1</v>
      </c>
      <c r="N126" s="80" t="s">
        <v>34</v>
      </c>
      <c r="O126" s="80" t="s">
        <v>144</v>
      </c>
      <c r="P126" s="80" t="s">
        <v>145</v>
      </c>
      <c r="Q126" s="80" t="s">
        <v>146</v>
      </c>
      <c r="R126" s="80" t="s">
        <v>147</v>
      </c>
      <c r="S126" s="80" t="s">
        <v>148</v>
      </c>
      <c r="T126" s="81" t="s">
        <v>149</v>
      </c>
      <c r="U126" s="150"/>
      <c r="V126" s="150"/>
      <c r="W126" s="150"/>
      <c r="X126" s="150"/>
      <c r="Y126" s="150"/>
      <c r="Z126" s="150"/>
      <c r="AA126" s="150"/>
      <c r="AB126" s="150"/>
      <c r="AC126" s="150"/>
      <c r="AD126" s="150"/>
      <c r="AE126" s="150"/>
    </row>
    <row r="127" s="2" customFormat="1" ht="22.8" customHeight="1">
      <c r="A127" s="32"/>
      <c r="B127" s="33"/>
      <c r="C127" s="86" t="s">
        <v>150</v>
      </c>
      <c r="D127" s="32"/>
      <c r="E127" s="32"/>
      <c r="F127" s="32"/>
      <c r="G127" s="32"/>
      <c r="H127" s="32"/>
      <c r="I127" s="32"/>
      <c r="J127" s="156">
        <f>BK127</f>
        <v>-209544.83000000002</v>
      </c>
      <c r="K127" s="32"/>
      <c r="L127" s="33"/>
      <c r="M127" s="82"/>
      <c r="N127" s="66"/>
      <c r="O127" s="83"/>
      <c r="P127" s="157">
        <f>P128+P149</f>
        <v>0</v>
      </c>
      <c r="Q127" s="83"/>
      <c r="R127" s="157">
        <f>R128+R149</f>
        <v>-65.124328899999995</v>
      </c>
      <c r="S127" s="83"/>
      <c r="T127" s="158">
        <f>T128+T149</f>
        <v>-0.034000000000000002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9" t="s">
        <v>69</v>
      </c>
      <c r="AU127" s="19" t="s">
        <v>135</v>
      </c>
      <c r="BK127" s="159">
        <f>BK128+BK149</f>
        <v>-209544.83000000002</v>
      </c>
    </row>
    <row r="128" s="12" customFormat="1" ht="25.92" customHeight="1">
      <c r="A128" s="12"/>
      <c r="B128" s="160"/>
      <c r="C128" s="12"/>
      <c r="D128" s="161" t="s">
        <v>69</v>
      </c>
      <c r="E128" s="162" t="s">
        <v>230</v>
      </c>
      <c r="F128" s="162" t="s">
        <v>231</v>
      </c>
      <c r="G128" s="12"/>
      <c r="H128" s="12"/>
      <c r="I128" s="12"/>
      <c r="J128" s="163">
        <f>BK128</f>
        <v>-152544.83000000002</v>
      </c>
      <c r="K128" s="12"/>
      <c r="L128" s="160"/>
      <c r="M128" s="164"/>
      <c r="N128" s="165"/>
      <c r="O128" s="165"/>
      <c r="P128" s="166">
        <f>P129+P140+P142+P144</f>
        <v>0</v>
      </c>
      <c r="Q128" s="165"/>
      <c r="R128" s="166">
        <f>R129+R140+R142+R144</f>
        <v>-65.124328899999995</v>
      </c>
      <c r="S128" s="165"/>
      <c r="T128" s="167">
        <f>T129+T140+T142+T144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1" t="s">
        <v>77</v>
      </c>
      <c r="AT128" s="168" t="s">
        <v>69</v>
      </c>
      <c r="AU128" s="168" t="s">
        <v>70</v>
      </c>
      <c r="AY128" s="161" t="s">
        <v>153</v>
      </c>
      <c r="BK128" s="169">
        <f>BK129+BK140+BK142+BK144</f>
        <v>-152544.83000000002</v>
      </c>
    </row>
    <row r="129" s="12" customFormat="1" ht="22.8" customHeight="1">
      <c r="A129" s="12"/>
      <c r="B129" s="160"/>
      <c r="C129" s="12"/>
      <c r="D129" s="161" t="s">
        <v>69</v>
      </c>
      <c r="E129" s="170" t="s">
        <v>179</v>
      </c>
      <c r="F129" s="170" t="s">
        <v>232</v>
      </c>
      <c r="G129" s="12"/>
      <c r="H129" s="12"/>
      <c r="I129" s="12"/>
      <c r="J129" s="171">
        <f>BK129</f>
        <v>-121821.47</v>
      </c>
      <c r="K129" s="12"/>
      <c r="L129" s="160"/>
      <c r="M129" s="164"/>
      <c r="N129" s="165"/>
      <c r="O129" s="165"/>
      <c r="P129" s="166">
        <f>SUM(P130:P139)</f>
        <v>0</v>
      </c>
      <c r="Q129" s="165"/>
      <c r="R129" s="166">
        <f>SUM(R130:R139)</f>
        <v>-48.512844999999999</v>
      </c>
      <c r="S129" s="165"/>
      <c r="T129" s="167">
        <f>SUM(T130:T139)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1" t="s">
        <v>77</v>
      </c>
      <c r="AT129" s="168" t="s">
        <v>69</v>
      </c>
      <c r="AU129" s="168" t="s">
        <v>77</v>
      </c>
      <c r="AY129" s="161" t="s">
        <v>153</v>
      </c>
      <c r="BK129" s="169">
        <f>SUM(BK130:BK139)</f>
        <v>-121821.47</v>
      </c>
    </row>
    <row r="130" s="2" customFormat="1" ht="16.5" customHeight="1">
      <c r="A130" s="32"/>
      <c r="B130" s="172"/>
      <c r="C130" s="173" t="s">
        <v>77</v>
      </c>
      <c r="D130" s="173" t="s">
        <v>156</v>
      </c>
      <c r="E130" s="174" t="s">
        <v>233</v>
      </c>
      <c r="F130" s="175" t="s">
        <v>234</v>
      </c>
      <c r="G130" s="176" t="s">
        <v>235</v>
      </c>
      <c r="H130" s="177">
        <v>-121.93000000000001</v>
      </c>
      <c r="I130" s="178">
        <v>400</v>
      </c>
      <c r="J130" s="178">
        <f>ROUND(I130*H130,2)</f>
        <v>-48772</v>
      </c>
      <c r="K130" s="175" t="s">
        <v>1</v>
      </c>
      <c r="L130" s="33"/>
      <c r="M130" s="179" t="s">
        <v>1</v>
      </c>
      <c r="N130" s="180" t="s">
        <v>35</v>
      </c>
      <c r="O130" s="181">
        <v>0</v>
      </c>
      <c r="P130" s="181">
        <f>O130*H130</f>
        <v>0</v>
      </c>
      <c r="Q130" s="181">
        <v>0.1837</v>
      </c>
      <c r="R130" s="181">
        <f>Q130*H130</f>
        <v>-22.398541000000002</v>
      </c>
      <c r="S130" s="181">
        <v>0</v>
      </c>
      <c r="T130" s="182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83" t="s">
        <v>166</v>
      </c>
      <c r="AT130" s="183" t="s">
        <v>156</v>
      </c>
      <c r="AU130" s="183" t="s">
        <v>79</v>
      </c>
      <c r="AY130" s="19" t="s">
        <v>153</v>
      </c>
      <c r="BE130" s="184">
        <f>IF(N130="základní",J130,0)</f>
        <v>-48772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9" t="s">
        <v>77</v>
      </c>
      <c r="BK130" s="184">
        <f>ROUND(I130*H130,2)</f>
        <v>-48772</v>
      </c>
      <c r="BL130" s="19" t="s">
        <v>166</v>
      </c>
      <c r="BM130" s="183" t="s">
        <v>236</v>
      </c>
    </row>
    <row r="131" s="13" customFormat="1">
      <c r="A131" s="13"/>
      <c r="B131" s="185"/>
      <c r="C131" s="13"/>
      <c r="D131" s="186" t="s">
        <v>162</v>
      </c>
      <c r="E131" s="187" t="s">
        <v>1</v>
      </c>
      <c r="F131" s="188" t="s">
        <v>237</v>
      </c>
      <c r="G131" s="13"/>
      <c r="H131" s="189">
        <v>-157.93000000000001</v>
      </c>
      <c r="I131" s="13"/>
      <c r="J131" s="13"/>
      <c r="K131" s="13"/>
      <c r="L131" s="185"/>
      <c r="M131" s="190"/>
      <c r="N131" s="191"/>
      <c r="O131" s="191"/>
      <c r="P131" s="191"/>
      <c r="Q131" s="191"/>
      <c r="R131" s="191"/>
      <c r="S131" s="191"/>
      <c r="T131" s="19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7" t="s">
        <v>162</v>
      </c>
      <c r="AU131" s="187" t="s">
        <v>79</v>
      </c>
      <c r="AV131" s="13" t="s">
        <v>79</v>
      </c>
      <c r="AW131" s="13" t="s">
        <v>27</v>
      </c>
      <c r="AX131" s="13" t="s">
        <v>70</v>
      </c>
      <c r="AY131" s="187" t="s">
        <v>153</v>
      </c>
    </row>
    <row r="132" s="13" customFormat="1">
      <c r="A132" s="13"/>
      <c r="B132" s="185"/>
      <c r="C132" s="13"/>
      <c r="D132" s="186" t="s">
        <v>162</v>
      </c>
      <c r="E132" s="187" t="s">
        <v>1</v>
      </c>
      <c r="F132" s="188" t="s">
        <v>238</v>
      </c>
      <c r="G132" s="13"/>
      <c r="H132" s="189">
        <v>36</v>
      </c>
      <c r="I132" s="13"/>
      <c r="J132" s="13"/>
      <c r="K132" s="13"/>
      <c r="L132" s="185"/>
      <c r="M132" s="190"/>
      <c r="N132" s="191"/>
      <c r="O132" s="191"/>
      <c r="P132" s="191"/>
      <c r="Q132" s="191"/>
      <c r="R132" s="191"/>
      <c r="S132" s="191"/>
      <c r="T132" s="19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7" t="s">
        <v>162</v>
      </c>
      <c r="AU132" s="187" t="s">
        <v>79</v>
      </c>
      <c r="AV132" s="13" t="s">
        <v>79</v>
      </c>
      <c r="AW132" s="13" t="s">
        <v>27</v>
      </c>
      <c r="AX132" s="13" t="s">
        <v>70</v>
      </c>
      <c r="AY132" s="187" t="s">
        <v>153</v>
      </c>
    </row>
    <row r="133" s="14" customFormat="1">
      <c r="A133" s="14"/>
      <c r="B133" s="193"/>
      <c r="C133" s="14"/>
      <c r="D133" s="186" t="s">
        <v>162</v>
      </c>
      <c r="E133" s="194" t="s">
        <v>1</v>
      </c>
      <c r="F133" s="195" t="s">
        <v>165</v>
      </c>
      <c r="G133" s="14"/>
      <c r="H133" s="196">
        <v>-121.93000000000001</v>
      </c>
      <c r="I133" s="14"/>
      <c r="J133" s="14"/>
      <c r="K133" s="14"/>
      <c r="L133" s="193"/>
      <c r="M133" s="197"/>
      <c r="N133" s="198"/>
      <c r="O133" s="198"/>
      <c r="P133" s="198"/>
      <c r="Q133" s="198"/>
      <c r="R133" s="198"/>
      <c r="S133" s="198"/>
      <c r="T133" s="19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194" t="s">
        <v>162</v>
      </c>
      <c r="AU133" s="194" t="s">
        <v>79</v>
      </c>
      <c r="AV133" s="14" t="s">
        <v>166</v>
      </c>
      <c r="AW133" s="14" t="s">
        <v>27</v>
      </c>
      <c r="AX133" s="14" t="s">
        <v>77</v>
      </c>
      <c r="AY133" s="194" t="s">
        <v>153</v>
      </c>
    </row>
    <row r="134" s="2" customFormat="1" ht="16.5" customHeight="1">
      <c r="A134" s="32"/>
      <c r="B134" s="172"/>
      <c r="C134" s="200" t="s">
        <v>79</v>
      </c>
      <c r="D134" s="200" t="s">
        <v>167</v>
      </c>
      <c r="E134" s="201" t="s">
        <v>239</v>
      </c>
      <c r="F134" s="202" t="s">
        <v>240</v>
      </c>
      <c r="G134" s="203" t="s">
        <v>235</v>
      </c>
      <c r="H134" s="204">
        <v>-117.63200000000001</v>
      </c>
      <c r="I134" s="205">
        <v>621</v>
      </c>
      <c r="J134" s="205">
        <f>ROUND(I134*H134,2)</f>
        <v>-73049.470000000001</v>
      </c>
      <c r="K134" s="202" t="s">
        <v>209</v>
      </c>
      <c r="L134" s="206"/>
      <c r="M134" s="207" t="s">
        <v>1</v>
      </c>
      <c r="N134" s="208" t="s">
        <v>35</v>
      </c>
      <c r="O134" s="181">
        <v>0</v>
      </c>
      <c r="P134" s="181">
        <f>O134*H134</f>
        <v>0</v>
      </c>
      <c r="Q134" s="181">
        <v>0.222</v>
      </c>
      <c r="R134" s="181">
        <f>Q134*H134</f>
        <v>-26.114304000000001</v>
      </c>
      <c r="S134" s="181">
        <v>0</v>
      </c>
      <c r="T134" s="182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83" t="s">
        <v>241</v>
      </c>
      <c r="AT134" s="183" t="s">
        <v>167</v>
      </c>
      <c r="AU134" s="183" t="s">
        <v>79</v>
      </c>
      <c r="AY134" s="19" t="s">
        <v>153</v>
      </c>
      <c r="BE134" s="184">
        <f>IF(N134="základní",J134,0)</f>
        <v>-73049.470000000001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9" t="s">
        <v>77</v>
      </c>
      <c r="BK134" s="184">
        <f>ROUND(I134*H134,2)</f>
        <v>-73049.470000000001</v>
      </c>
      <c r="BL134" s="19" t="s">
        <v>166</v>
      </c>
      <c r="BM134" s="183" t="s">
        <v>242</v>
      </c>
    </row>
    <row r="135" s="13" customFormat="1">
      <c r="A135" s="13"/>
      <c r="B135" s="185"/>
      <c r="C135" s="13"/>
      <c r="D135" s="186" t="s">
        <v>162</v>
      </c>
      <c r="E135" s="187" t="s">
        <v>1</v>
      </c>
      <c r="F135" s="188" t="s">
        <v>237</v>
      </c>
      <c r="G135" s="13"/>
      <c r="H135" s="189">
        <v>-157.93000000000001</v>
      </c>
      <c r="I135" s="13"/>
      <c r="J135" s="13"/>
      <c r="K135" s="13"/>
      <c r="L135" s="185"/>
      <c r="M135" s="190"/>
      <c r="N135" s="191"/>
      <c r="O135" s="191"/>
      <c r="P135" s="191"/>
      <c r="Q135" s="191"/>
      <c r="R135" s="191"/>
      <c r="S135" s="191"/>
      <c r="T135" s="19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7" t="s">
        <v>162</v>
      </c>
      <c r="AU135" s="187" t="s">
        <v>79</v>
      </c>
      <c r="AV135" s="13" t="s">
        <v>79</v>
      </c>
      <c r="AW135" s="13" t="s">
        <v>27</v>
      </c>
      <c r="AX135" s="13" t="s">
        <v>70</v>
      </c>
      <c r="AY135" s="187" t="s">
        <v>153</v>
      </c>
    </row>
    <row r="136" s="13" customFormat="1">
      <c r="A136" s="13"/>
      <c r="B136" s="185"/>
      <c r="C136" s="13"/>
      <c r="D136" s="186" t="s">
        <v>162</v>
      </c>
      <c r="E136" s="187" t="s">
        <v>1</v>
      </c>
      <c r="F136" s="188" t="s">
        <v>238</v>
      </c>
      <c r="G136" s="13"/>
      <c r="H136" s="189">
        <v>36</v>
      </c>
      <c r="I136" s="13"/>
      <c r="J136" s="13"/>
      <c r="K136" s="13"/>
      <c r="L136" s="185"/>
      <c r="M136" s="190"/>
      <c r="N136" s="191"/>
      <c r="O136" s="191"/>
      <c r="P136" s="191"/>
      <c r="Q136" s="191"/>
      <c r="R136" s="191"/>
      <c r="S136" s="191"/>
      <c r="T136" s="19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7" t="s">
        <v>162</v>
      </c>
      <c r="AU136" s="187" t="s">
        <v>79</v>
      </c>
      <c r="AV136" s="13" t="s">
        <v>79</v>
      </c>
      <c r="AW136" s="13" t="s">
        <v>27</v>
      </c>
      <c r="AX136" s="13" t="s">
        <v>70</v>
      </c>
      <c r="AY136" s="187" t="s">
        <v>153</v>
      </c>
    </row>
    <row r="137" s="13" customFormat="1">
      <c r="A137" s="13"/>
      <c r="B137" s="185"/>
      <c r="C137" s="13"/>
      <c r="D137" s="186" t="s">
        <v>162</v>
      </c>
      <c r="E137" s="187" t="s">
        <v>1</v>
      </c>
      <c r="F137" s="188" t="s">
        <v>243</v>
      </c>
      <c r="G137" s="13"/>
      <c r="H137" s="189">
        <v>6.6050000000000004</v>
      </c>
      <c r="I137" s="13"/>
      <c r="J137" s="13"/>
      <c r="K137" s="13"/>
      <c r="L137" s="185"/>
      <c r="M137" s="190"/>
      <c r="N137" s="191"/>
      <c r="O137" s="191"/>
      <c r="P137" s="191"/>
      <c r="Q137" s="191"/>
      <c r="R137" s="191"/>
      <c r="S137" s="191"/>
      <c r="T137" s="19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187" t="s">
        <v>162</v>
      </c>
      <c r="AU137" s="187" t="s">
        <v>79</v>
      </c>
      <c r="AV137" s="13" t="s">
        <v>79</v>
      </c>
      <c r="AW137" s="13" t="s">
        <v>27</v>
      </c>
      <c r="AX137" s="13" t="s">
        <v>70</v>
      </c>
      <c r="AY137" s="187" t="s">
        <v>153</v>
      </c>
    </row>
    <row r="138" s="14" customFormat="1">
      <c r="A138" s="14"/>
      <c r="B138" s="193"/>
      <c r="C138" s="14"/>
      <c r="D138" s="186" t="s">
        <v>162</v>
      </c>
      <c r="E138" s="194" t="s">
        <v>1</v>
      </c>
      <c r="F138" s="195" t="s">
        <v>165</v>
      </c>
      <c r="G138" s="14"/>
      <c r="H138" s="196">
        <v>-115.325</v>
      </c>
      <c r="I138" s="14"/>
      <c r="J138" s="14"/>
      <c r="K138" s="14"/>
      <c r="L138" s="193"/>
      <c r="M138" s="197"/>
      <c r="N138" s="198"/>
      <c r="O138" s="198"/>
      <c r="P138" s="198"/>
      <c r="Q138" s="198"/>
      <c r="R138" s="198"/>
      <c r="S138" s="198"/>
      <c r="T138" s="199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194" t="s">
        <v>162</v>
      </c>
      <c r="AU138" s="194" t="s">
        <v>79</v>
      </c>
      <c r="AV138" s="14" t="s">
        <v>166</v>
      </c>
      <c r="AW138" s="14" t="s">
        <v>27</v>
      </c>
      <c r="AX138" s="14" t="s">
        <v>77</v>
      </c>
      <c r="AY138" s="194" t="s">
        <v>153</v>
      </c>
    </row>
    <row r="139" s="13" customFormat="1">
      <c r="A139" s="13"/>
      <c r="B139" s="185"/>
      <c r="C139" s="13"/>
      <c r="D139" s="186" t="s">
        <v>162</v>
      </c>
      <c r="E139" s="13"/>
      <c r="F139" s="188" t="s">
        <v>244</v>
      </c>
      <c r="G139" s="13"/>
      <c r="H139" s="189">
        <v>-117.63200000000001</v>
      </c>
      <c r="I139" s="13"/>
      <c r="J139" s="13"/>
      <c r="K139" s="13"/>
      <c r="L139" s="185"/>
      <c r="M139" s="190"/>
      <c r="N139" s="191"/>
      <c r="O139" s="191"/>
      <c r="P139" s="191"/>
      <c r="Q139" s="191"/>
      <c r="R139" s="191"/>
      <c r="S139" s="191"/>
      <c r="T139" s="19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7" t="s">
        <v>162</v>
      </c>
      <c r="AU139" s="187" t="s">
        <v>79</v>
      </c>
      <c r="AV139" s="13" t="s">
        <v>79</v>
      </c>
      <c r="AW139" s="13" t="s">
        <v>3</v>
      </c>
      <c r="AX139" s="13" t="s">
        <v>77</v>
      </c>
      <c r="AY139" s="187" t="s">
        <v>153</v>
      </c>
    </row>
    <row r="140" s="12" customFormat="1" ht="22.8" customHeight="1">
      <c r="A140" s="12"/>
      <c r="B140" s="160"/>
      <c r="C140" s="12"/>
      <c r="D140" s="161" t="s">
        <v>69</v>
      </c>
      <c r="E140" s="170" t="s">
        <v>245</v>
      </c>
      <c r="F140" s="170" t="s">
        <v>246</v>
      </c>
      <c r="G140" s="12"/>
      <c r="H140" s="12"/>
      <c r="I140" s="12"/>
      <c r="J140" s="171">
        <f>BK140</f>
        <v>-7545</v>
      </c>
      <c r="K140" s="12"/>
      <c r="L140" s="160"/>
      <c r="M140" s="164"/>
      <c r="N140" s="165"/>
      <c r="O140" s="165"/>
      <c r="P140" s="166">
        <f>P141</f>
        <v>0</v>
      </c>
      <c r="Q140" s="165"/>
      <c r="R140" s="166">
        <f>R141</f>
        <v>-3.9446768999999997</v>
      </c>
      <c r="S140" s="165"/>
      <c r="T140" s="167">
        <f>T141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1" t="s">
        <v>77</v>
      </c>
      <c r="AT140" s="168" t="s">
        <v>69</v>
      </c>
      <c r="AU140" s="168" t="s">
        <v>77</v>
      </c>
      <c r="AY140" s="161" t="s">
        <v>153</v>
      </c>
      <c r="BK140" s="169">
        <f>BK141</f>
        <v>-7545</v>
      </c>
    </row>
    <row r="141" s="2" customFormat="1" ht="16.5" customHeight="1">
      <c r="A141" s="32"/>
      <c r="B141" s="172"/>
      <c r="C141" s="173" t="s">
        <v>172</v>
      </c>
      <c r="D141" s="173" t="s">
        <v>156</v>
      </c>
      <c r="E141" s="174" t="s">
        <v>247</v>
      </c>
      <c r="F141" s="175" t="s">
        <v>248</v>
      </c>
      <c r="G141" s="176" t="s">
        <v>235</v>
      </c>
      <c r="H141" s="177">
        <v>-15.09</v>
      </c>
      <c r="I141" s="178">
        <v>500</v>
      </c>
      <c r="J141" s="178">
        <f>ROUND(I141*H141,2)</f>
        <v>-7545</v>
      </c>
      <c r="K141" s="175" t="s">
        <v>1</v>
      </c>
      <c r="L141" s="33"/>
      <c r="M141" s="179" t="s">
        <v>1</v>
      </c>
      <c r="N141" s="180" t="s">
        <v>35</v>
      </c>
      <c r="O141" s="181">
        <v>0</v>
      </c>
      <c r="P141" s="181">
        <f>O141*H141</f>
        <v>0</v>
      </c>
      <c r="Q141" s="181">
        <v>0.26140999999999998</v>
      </c>
      <c r="R141" s="181">
        <f>Q141*H141</f>
        <v>-3.9446768999999997</v>
      </c>
      <c r="S141" s="181">
        <v>0</v>
      </c>
      <c r="T141" s="182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83" t="s">
        <v>166</v>
      </c>
      <c r="AT141" s="183" t="s">
        <v>156</v>
      </c>
      <c r="AU141" s="183" t="s">
        <v>79</v>
      </c>
      <c r="AY141" s="19" t="s">
        <v>153</v>
      </c>
      <c r="BE141" s="184">
        <f>IF(N141="základní",J141,0)</f>
        <v>-7545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9" t="s">
        <v>77</v>
      </c>
      <c r="BK141" s="184">
        <f>ROUND(I141*H141,2)</f>
        <v>-7545</v>
      </c>
      <c r="BL141" s="19" t="s">
        <v>166</v>
      </c>
      <c r="BM141" s="183" t="s">
        <v>249</v>
      </c>
    </row>
    <row r="142" s="12" customFormat="1" ht="22.8" customHeight="1">
      <c r="A142" s="12"/>
      <c r="B142" s="160"/>
      <c r="C142" s="12"/>
      <c r="D142" s="161" t="s">
        <v>69</v>
      </c>
      <c r="E142" s="170" t="s">
        <v>241</v>
      </c>
      <c r="F142" s="170" t="s">
        <v>250</v>
      </c>
      <c r="G142" s="12"/>
      <c r="H142" s="12"/>
      <c r="I142" s="12"/>
      <c r="J142" s="171">
        <f>BK142</f>
        <v>-4000</v>
      </c>
      <c r="K142" s="12"/>
      <c r="L142" s="160"/>
      <c r="M142" s="164"/>
      <c r="N142" s="165"/>
      <c r="O142" s="165"/>
      <c r="P142" s="166">
        <f>P143</f>
        <v>0</v>
      </c>
      <c r="Q142" s="165"/>
      <c r="R142" s="166">
        <f>R143</f>
        <v>-0.035360000000000003</v>
      </c>
      <c r="S142" s="165"/>
      <c r="T142" s="167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61" t="s">
        <v>77</v>
      </c>
      <c r="AT142" s="168" t="s">
        <v>69</v>
      </c>
      <c r="AU142" s="168" t="s">
        <v>77</v>
      </c>
      <c r="AY142" s="161" t="s">
        <v>153</v>
      </c>
      <c r="BK142" s="169">
        <f>BK143</f>
        <v>-4000</v>
      </c>
    </row>
    <row r="143" s="2" customFormat="1" ht="16.5" customHeight="1">
      <c r="A143" s="32"/>
      <c r="B143" s="172"/>
      <c r="C143" s="173" t="s">
        <v>166</v>
      </c>
      <c r="D143" s="173" t="s">
        <v>156</v>
      </c>
      <c r="E143" s="174" t="s">
        <v>251</v>
      </c>
      <c r="F143" s="175" t="s">
        <v>252</v>
      </c>
      <c r="G143" s="176" t="s">
        <v>159</v>
      </c>
      <c r="H143" s="177">
        <v>-2</v>
      </c>
      <c r="I143" s="178">
        <v>2000</v>
      </c>
      <c r="J143" s="178">
        <f>ROUND(I143*H143,2)</f>
        <v>-4000</v>
      </c>
      <c r="K143" s="175" t="s">
        <v>1</v>
      </c>
      <c r="L143" s="33"/>
      <c r="M143" s="179" t="s">
        <v>1</v>
      </c>
      <c r="N143" s="180" t="s">
        <v>35</v>
      </c>
      <c r="O143" s="181">
        <v>0</v>
      </c>
      <c r="P143" s="181">
        <f>O143*H143</f>
        <v>0</v>
      </c>
      <c r="Q143" s="181">
        <v>0.017680000000000001</v>
      </c>
      <c r="R143" s="181">
        <f>Q143*H143</f>
        <v>-0.035360000000000003</v>
      </c>
      <c r="S143" s="181">
        <v>0</v>
      </c>
      <c r="T143" s="182">
        <f>S143*H143</f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183" t="s">
        <v>166</v>
      </c>
      <c r="AT143" s="183" t="s">
        <v>156</v>
      </c>
      <c r="AU143" s="183" t="s">
        <v>79</v>
      </c>
      <c r="AY143" s="19" t="s">
        <v>153</v>
      </c>
      <c r="BE143" s="184">
        <f>IF(N143="základní",J143,0)</f>
        <v>-4000</v>
      </c>
      <c r="BF143" s="184">
        <f>IF(N143="snížená",J143,0)</f>
        <v>0</v>
      </c>
      <c r="BG143" s="184">
        <f>IF(N143="zákl. přenesená",J143,0)</f>
        <v>0</v>
      </c>
      <c r="BH143" s="184">
        <f>IF(N143="sníž. přenesená",J143,0)</f>
        <v>0</v>
      </c>
      <c r="BI143" s="184">
        <f>IF(N143="nulová",J143,0)</f>
        <v>0</v>
      </c>
      <c r="BJ143" s="19" t="s">
        <v>77</v>
      </c>
      <c r="BK143" s="184">
        <f>ROUND(I143*H143,2)</f>
        <v>-4000</v>
      </c>
      <c r="BL143" s="19" t="s">
        <v>166</v>
      </c>
      <c r="BM143" s="183" t="s">
        <v>253</v>
      </c>
    </row>
    <row r="144" s="12" customFormat="1" ht="22.8" customHeight="1">
      <c r="A144" s="12"/>
      <c r="B144" s="160"/>
      <c r="C144" s="12"/>
      <c r="D144" s="161" t="s">
        <v>69</v>
      </c>
      <c r="E144" s="170" t="s">
        <v>254</v>
      </c>
      <c r="F144" s="170" t="s">
        <v>255</v>
      </c>
      <c r="G144" s="12"/>
      <c r="H144" s="12"/>
      <c r="I144" s="12"/>
      <c r="J144" s="171">
        <f>BK144</f>
        <v>-19178.360000000001</v>
      </c>
      <c r="K144" s="12"/>
      <c r="L144" s="160"/>
      <c r="M144" s="164"/>
      <c r="N144" s="165"/>
      <c r="O144" s="165"/>
      <c r="P144" s="166">
        <f>SUM(P145:P148)</f>
        <v>0</v>
      </c>
      <c r="Q144" s="165"/>
      <c r="R144" s="166">
        <f>SUM(R145:R148)</f>
        <v>-12.631447</v>
      </c>
      <c r="S144" s="165"/>
      <c r="T144" s="167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161" t="s">
        <v>77</v>
      </c>
      <c r="AT144" s="168" t="s">
        <v>69</v>
      </c>
      <c r="AU144" s="168" t="s">
        <v>77</v>
      </c>
      <c r="AY144" s="161" t="s">
        <v>153</v>
      </c>
      <c r="BK144" s="169">
        <f>SUM(BK145:BK148)</f>
        <v>-19178.360000000001</v>
      </c>
    </row>
    <row r="145" s="2" customFormat="1" ht="16.5" customHeight="1">
      <c r="A145" s="32"/>
      <c r="B145" s="172"/>
      <c r="C145" s="173" t="s">
        <v>179</v>
      </c>
      <c r="D145" s="173" t="s">
        <v>156</v>
      </c>
      <c r="E145" s="174" t="s">
        <v>256</v>
      </c>
      <c r="F145" s="175" t="s">
        <v>257</v>
      </c>
      <c r="G145" s="176" t="s">
        <v>258</v>
      </c>
      <c r="H145" s="177">
        <v>-28.510000000000002</v>
      </c>
      <c r="I145" s="178">
        <v>200</v>
      </c>
      <c r="J145" s="178">
        <f>ROUND(I145*H145,2)</f>
        <v>-5702</v>
      </c>
      <c r="K145" s="175" t="s">
        <v>1</v>
      </c>
      <c r="L145" s="33"/>
      <c r="M145" s="179" t="s">
        <v>1</v>
      </c>
      <c r="N145" s="180" t="s">
        <v>35</v>
      </c>
      <c r="O145" s="181">
        <v>0</v>
      </c>
      <c r="P145" s="181">
        <f>O145*H145</f>
        <v>0</v>
      </c>
      <c r="Q145" s="181">
        <v>0.15540000000000001</v>
      </c>
      <c r="R145" s="181">
        <f>Q145*H145</f>
        <v>-4.4304540000000001</v>
      </c>
      <c r="S145" s="181">
        <v>0</v>
      </c>
      <c r="T145" s="182">
        <f>S145*H145</f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183" t="s">
        <v>166</v>
      </c>
      <c r="AT145" s="183" t="s">
        <v>156</v>
      </c>
      <c r="AU145" s="183" t="s">
        <v>79</v>
      </c>
      <c r="AY145" s="19" t="s">
        <v>153</v>
      </c>
      <c r="BE145" s="184">
        <f>IF(N145="základní",J145,0)</f>
        <v>-5702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9" t="s">
        <v>77</v>
      </c>
      <c r="BK145" s="184">
        <f>ROUND(I145*H145,2)</f>
        <v>-5702</v>
      </c>
      <c r="BL145" s="19" t="s">
        <v>166</v>
      </c>
      <c r="BM145" s="183" t="s">
        <v>259</v>
      </c>
    </row>
    <row r="146" s="2" customFormat="1" ht="16.5" customHeight="1">
      <c r="A146" s="32"/>
      <c r="B146" s="172"/>
      <c r="C146" s="200" t="s">
        <v>183</v>
      </c>
      <c r="D146" s="200" t="s">
        <v>167</v>
      </c>
      <c r="E146" s="201" t="s">
        <v>260</v>
      </c>
      <c r="F146" s="202" t="s">
        <v>261</v>
      </c>
      <c r="G146" s="203" t="s">
        <v>258</v>
      </c>
      <c r="H146" s="204">
        <v>-29.079999999999998</v>
      </c>
      <c r="I146" s="205">
        <v>150</v>
      </c>
      <c r="J146" s="205">
        <f>ROUND(I146*H146,2)</f>
        <v>-4362</v>
      </c>
      <c r="K146" s="202" t="s">
        <v>1</v>
      </c>
      <c r="L146" s="206"/>
      <c r="M146" s="207" t="s">
        <v>1</v>
      </c>
      <c r="N146" s="208" t="s">
        <v>35</v>
      </c>
      <c r="O146" s="181">
        <v>0</v>
      </c>
      <c r="P146" s="181">
        <f>O146*H146</f>
        <v>0</v>
      </c>
      <c r="Q146" s="181">
        <v>0.058000000000000003</v>
      </c>
      <c r="R146" s="181">
        <f>Q146*H146</f>
        <v>-1.6866399999999999</v>
      </c>
      <c r="S146" s="181">
        <v>0</v>
      </c>
      <c r="T146" s="182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83" t="s">
        <v>241</v>
      </c>
      <c r="AT146" s="183" t="s">
        <v>167</v>
      </c>
      <c r="AU146" s="183" t="s">
        <v>79</v>
      </c>
      <c r="AY146" s="19" t="s">
        <v>153</v>
      </c>
      <c r="BE146" s="184">
        <f>IF(N146="základní",J146,0)</f>
        <v>-4362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9" t="s">
        <v>77</v>
      </c>
      <c r="BK146" s="184">
        <f>ROUND(I146*H146,2)</f>
        <v>-4362</v>
      </c>
      <c r="BL146" s="19" t="s">
        <v>166</v>
      </c>
      <c r="BM146" s="183" t="s">
        <v>262</v>
      </c>
    </row>
    <row r="147" s="2" customFormat="1" ht="16.5" customHeight="1">
      <c r="A147" s="32"/>
      <c r="B147" s="172"/>
      <c r="C147" s="173" t="s">
        <v>187</v>
      </c>
      <c r="D147" s="173" t="s">
        <v>156</v>
      </c>
      <c r="E147" s="174" t="s">
        <v>263</v>
      </c>
      <c r="F147" s="175" t="s">
        <v>264</v>
      </c>
      <c r="G147" s="176" t="s">
        <v>258</v>
      </c>
      <c r="H147" s="177">
        <v>-50.299999999999997</v>
      </c>
      <c r="I147" s="178">
        <v>120</v>
      </c>
      <c r="J147" s="178">
        <f>ROUND(I147*H147,2)</f>
        <v>-6036</v>
      </c>
      <c r="K147" s="175" t="s">
        <v>1</v>
      </c>
      <c r="L147" s="33"/>
      <c r="M147" s="179" t="s">
        <v>1</v>
      </c>
      <c r="N147" s="180" t="s">
        <v>35</v>
      </c>
      <c r="O147" s="181">
        <v>0</v>
      </c>
      <c r="P147" s="181">
        <f>O147*H147</f>
        <v>0</v>
      </c>
      <c r="Q147" s="181">
        <v>0.10095</v>
      </c>
      <c r="R147" s="181">
        <f>Q147*H147</f>
        <v>-5.0777849999999995</v>
      </c>
      <c r="S147" s="181">
        <v>0</v>
      </c>
      <c r="T147" s="182">
        <f>S147*H147</f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183" t="s">
        <v>166</v>
      </c>
      <c r="AT147" s="183" t="s">
        <v>156</v>
      </c>
      <c r="AU147" s="183" t="s">
        <v>79</v>
      </c>
      <c r="AY147" s="19" t="s">
        <v>153</v>
      </c>
      <c r="BE147" s="184">
        <f>IF(N147="základní",J147,0)</f>
        <v>-6036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9" t="s">
        <v>77</v>
      </c>
      <c r="BK147" s="184">
        <f>ROUND(I147*H147,2)</f>
        <v>-6036</v>
      </c>
      <c r="BL147" s="19" t="s">
        <v>166</v>
      </c>
      <c r="BM147" s="183" t="s">
        <v>265</v>
      </c>
    </row>
    <row r="148" s="2" customFormat="1" ht="16.5" customHeight="1">
      <c r="A148" s="32"/>
      <c r="B148" s="172"/>
      <c r="C148" s="200" t="s">
        <v>241</v>
      </c>
      <c r="D148" s="200" t="s">
        <v>167</v>
      </c>
      <c r="E148" s="201" t="s">
        <v>266</v>
      </c>
      <c r="F148" s="202" t="s">
        <v>267</v>
      </c>
      <c r="G148" s="203" t="s">
        <v>258</v>
      </c>
      <c r="H148" s="204">
        <v>-51.305999999999997</v>
      </c>
      <c r="I148" s="205">
        <v>60</v>
      </c>
      <c r="J148" s="205">
        <f>ROUND(I148*H148,2)</f>
        <v>-3078.3600000000001</v>
      </c>
      <c r="K148" s="202" t="s">
        <v>1</v>
      </c>
      <c r="L148" s="206"/>
      <c r="M148" s="207" t="s">
        <v>1</v>
      </c>
      <c r="N148" s="208" t="s">
        <v>35</v>
      </c>
      <c r="O148" s="181">
        <v>0</v>
      </c>
      <c r="P148" s="181">
        <f>O148*H148</f>
        <v>0</v>
      </c>
      <c r="Q148" s="181">
        <v>0.028000000000000001</v>
      </c>
      <c r="R148" s="181">
        <f>Q148*H148</f>
        <v>-1.4365680000000001</v>
      </c>
      <c r="S148" s="181">
        <v>0</v>
      </c>
      <c r="T148" s="182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83" t="s">
        <v>241</v>
      </c>
      <c r="AT148" s="183" t="s">
        <v>167</v>
      </c>
      <c r="AU148" s="183" t="s">
        <v>79</v>
      </c>
      <c r="AY148" s="19" t="s">
        <v>153</v>
      </c>
      <c r="BE148" s="184">
        <f>IF(N148="základní",J148,0)</f>
        <v>-3078.3600000000001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9" t="s">
        <v>77</v>
      </c>
      <c r="BK148" s="184">
        <f>ROUND(I148*H148,2)</f>
        <v>-3078.3600000000001</v>
      </c>
      <c r="BL148" s="19" t="s">
        <v>166</v>
      </c>
      <c r="BM148" s="183" t="s">
        <v>268</v>
      </c>
    </row>
    <row r="149" s="12" customFormat="1" ht="25.92" customHeight="1">
      <c r="A149" s="12"/>
      <c r="B149" s="160"/>
      <c r="C149" s="12"/>
      <c r="D149" s="161" t="s">
        <v>69</v>
      </c>
      <c r="E149" s="162" t="s">
        <v>151</v>
      </c>
      <c r="F149" s="162" t="s">
        <v>152</v>
      </c>
      <c r="G149" s="12"/>
      <c r="H149" s="12"/>
      <c r="I149" s="12"/>
      <c r="J149" s="163">
        <f>BK149</f>
        <v>-57000</v>
      </c>
      <c r="K149" s="12"/>
      <c r="L149" s="160"/>
      <c r="M149" s="164"/>
      <c r="N149" s="165"/>
      <c r="O149" s="165"/>
      <c r="P149" s="166">
        <f>P150</f>
        <v>0</v>
      </c>
      <c r="Q149" s="165"/>
      <c r="R149" s="166">
        <f>R150</f>
        <v>0</v>
      </c>
      <c r="S149" s="165"/>
      <c r="T149" s="167">
        <f>T150</f>
        <v>-0.034000000000000002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61" t="s">
        <v>79</v>
      </c>
      <c r="AT149" s="168" t="s">
        <v>69</v>
      </c>
      <c r="AU149" s="168" t="s">
        <v>70</v>
      </c>
      <c r="AY149" s="161" t="s">
        <v>153</v>
      </c>
      <c r="BK149" s="169">
        <f>BK150</f>
        <v>-57000</v>
      </c>
    </row>
    <row r="150" s="12" customFormat="1" ht="22.8" customHeight="1">
      <c r="A150" s="12"/>
      <c r="B150" s="160"/>
      <c r="C150" s="12"/>
      <c r="D150" s="161" t="s">
        <v>69</v>
      </c>
      <c r="E150" s="170" t="s">
        <v>269</v>
      </c>
      <c r="F150" s="170" t="s">
        <v>270</v>
      </c>
      <c r="G150" s="12"/>
      <c r="H150" s="12"/>
      <c r="I150" s="12"/>
      <c r="J150" s="171">
        <f>BK150</f>
        <v>-57000</v>
      </c>
      <c r="K150" s="12"/>
      <c r="L150" s="160"/>
      <c r="M150" s="164"/>
      <c r="N150" s="165"/>
      <c r="O150" s="165"/>
      <c r="P150" s="166">
        <f>SUM(P151:P152)</f>
        <v>0</v>
      </c>
      <c r="Q150" s="165"/>
      <c r="R150" s="166">
        <f>SUM(R151:R152)</f>
        <v>0</v>
      </c>
      <c r="S150" s="165"/>
      <c r="T150" s="167">
        <f>SUM(T151:T152)</f>
        <v>-0.034000000000000002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161" t="s">
        <v>79</v>
      </c>
      <c r="AT150" s="168" t="s">
        <v>69</v>
      </c>
      <c r="AU150" s="168" t="s">
        <v>77</v>
      </c>
      <c r="AY150" s="161" t="s">
        <v>153</v>
      </c>
      <c r="BK150" s="169">
        <f>SUM(BK151:BK152)</f>
        <v>-57000</v>
      </c>
    </row>
    <row r="151" s="2" customFormat="1" ht="16.5" customHeight="1">
      <c r="A151" s="32"/>
      <c r="B151" s="172"/>
      <c r="C151" s="173" t="s">
        <v>271</v>
      </c>
      <c r="D151" s="173" t="s">
        <v>156</v>
      </c>
      <c r="E151" s="174" t="s">
        <v>272</v>
      </c>
      <c r="F151" s="175" t="s">
        <v>273</v>
      </c>
      <c r="G151" s="176" t="s">
        <v>274</v>
      </c>
      <c r="H151" s="177">
        <v>-1</v>
      </c>
      <c r="I151" s="178">
        <v>32000</v>
      </c>
      <c r="J151" s="178">
        <f>ROUND(I151*H151,2)</f>
        <v>-32000</v>
      </c>
      <c r="K151" s="175" t="s">
        <v>1</v>
      </c>
      <c r="L151" s="33"/>
      <c r="M151" s="179" t="s">
        <v>1</v>
      </c>
      <c r="N151" s="180" t="s">
        <v>35</v>
      </c>
      <c r="O151" s="181">
        <v>0</v>
      </c>
      <c r="P151" s="181">
        <f>O151*H151</f>
        <v>0</v>
      </c>
      <c r="Q151" s="181">
        <v>0</v>
      </c>
      <c r="R151" s="181">
        <f>Q151*H151</f>
        <v>0</v>
      </c>
      <c r="S151" s="181">
        <v>0.017000000000000001</v>
      </c>
      <c r="T151" s="182">
        <f>S151*H151</f>
        <v>-0.017000000000000001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83" t="s">
        <v>160</v>
      </c>
      <c r="AT151" s="183" t="s">
        <v>156</v>
      </c>
      <c r="AU151" s="183" t="s">
        <v>79</v>
      </c>
      <c r="AY151" s="19" t="s">
        <v>153</v>
      </c>
      <c r="BE151" s="184">
        <f>IF(N151="základní",J151,0)</f>
        <v>-32000</v>
      </c>
      <c r="BF151" s="184">
        <f>IF(N151="snížená",J151,0)</f>
        <v>0</v>
      </c>
      <c r="BG151" s="184">
        <f>IF(N151="zákl. přenesená",J151,0)</f>
        <v>0</v>
      </c>
      <c r="BH151" s="184">
        <f>IF(N151="sníž. přenesená",J151,0)</f>
        <v>0</v>
      </c>
      <c r="BI151" s="184">
        <f>IF(N151="nulová",J151,0)</f>
        <v>0</v>
      </c>
      <c r="BJ151" s="19" t="s">
        <v>77</v>
      </c>
      <c r="BK151" s="184">
        <f>ROUND(I151*H151,2)</f>
        <v>-32000</v>
      </c>
      <c r="BL151" s="19" t="s">
        <v>160</v>
      </c>
      <c r="BM151" s="183" t="s">
        <v>275</v>
      </c>
    </row>
    <row r="152" s="2" customFormat="1" ht="16.5" customHeight="1">
      <c r="A152" s="32"/>
      <c r="B152" s="172"/>
      <c r="C152" s="173" t="s">
        <v>276</v>
      </c>
      <c r="D152" s="173" t="s">
        <v>156</v>
      </c>
      <c r="E152" s="174" t="s">
        <v>277</v>
      </c>
      <c r="F152" s="175" t="s">
        <v>278</v>
      </c>
      <c r="G152" s="176" t="s">
        <v>274</v>
      </c>
      <c r="H152" s="177">
        <v>-1</v>
      </c>
      <c r="I152" s="178">
        <v>25000</v>
      </c>
      <c r="J152" s="178">
        <f>ROUND(I152*H152,2)</f>
        <v>-25000</v>
      </c>
      <c r="K152" s="175" t="s">
        <v>1</v>
      </c>
      <c r="L152" s="33"/>
      <c r="M152" s="222" t="s">
        <v>1</v>
      </c>
      <c r="N152" s="223" t="s">
        <v>35</v>
      </c>
      <c r="O152" s="220">
        <v>0</v>
      </c>
      <c r="P152" s="220">
        <f>O152*H152</f>
        <v>0</v>
      </c>
      <c r="Q152" s="220">
        <v>0</v>
      </c>
      <c r="R152" s="220">
        <f>Q152*H152</f>
        <v>0</v>
      </c>
      <c r="S152" s="220">
        <v>0.017000000000000001</v>
      </c>
      <c r="T152" s="221">
        <f>S152*H152</f>
        <v>-0.017000000000000001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83" t="s">
        <v>160</v>
      </c>
      <c r="AT152" s="183" t="s">
        <v>156</v>
      </c>
      <c r="AU152" s="183" t="s">
        <v>79</v>
      </c>
      <c r="AY152" s="19" t="s">
        <v>153</v>
      </c>
      <c r="BE152" s="184">
        <f>IF(N152="základní",J152,0)</f>
        <v>-25000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9" t="s">
        <v>77</v>
      </c>
      <c r="BK152" s="184">
        <f>ROUND(I152*H152,2)</f>
        <v>-25000</v>
      </c>
      <c r="BL152" s="19" t="s">
        <v>160</v>
      </c>
      <c r="BM152" s="183" t="s">
        <v>279</v>
      </c>
    </row>
    <row r="153" s="2" customFormat="1" ht="6.96" customHeight="1">
      <c r="A153" s="32"/>
      <c r="B153" s="53"/>
      <c r="C153" s="54"/>
      <c r="D153" s="54"/>
      <c r="E153" s="54"/>
      <c r="F153" s="54"/>
      <c r="G153" s="54"/>
      <c r="H153" s="54"/>
      <c r="I153" s="54"/>
      <c r="J153" s="54"/>
      <c r="K153" s="54"/>
      <c r="L153" s="33"/>
      <c r="M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</row>
  </sheetData>
  <autoFilter ref="C126:K152"/>
  <mergeCells count="11">
    <mergeCell ref="E7:H7"/>
    <mergeCell ref="E9:H9"/>
    <mergeCell ref="E11:H11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</row>
    <row r="4" s="1" customFormat="1" ht="24.96" customHeight="1">
      <c r="B4" s="22"/>
      <c r="D4" s="23" t="s">
        <v>120</v>
      </c>
      <c r="L4" s="22"/>
      <c r="M4" s="122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29" t="s">
        <v>14</v>
      </c>
      <c r="L6" s="22"/>
    </row>
    <row r="7" s="1" customFormat="1" ht="16.5" customHeight="1">
      <c r="B7" s="22"/>
      <c r="E7" s="123" t="str">
        <f>'Rekapitulace stavby'!K6</f>
        <v>ZL4 - SO 01 - OBJEKT BEZ BYTU - Stavební úpravy a přístavba komunitního centra BÉTEL</v>
      </c>
      <c r="F7" s="29"/>
      <c r="G7" s="29"/>
      <c r="H7" s="29"/>
      <c r="L7" s="22"/>
    </row>
    <row r="8" s="1" customFormat="1" ht="12" customHeight="1">
      <c r="B8" s="22"/>
      <c r="D8" s="29" t="s">
        <v>121</v>
      </c>
      <c r="L8" s="22"/>
    </row>
    <row r="9" s="2" customFormat="1" ht="16.5" customHeight="1">
      <c r="A9" s="32"/>
      <c r="B9" s="33"/>
      <c r="C9" s="32"/>
      <c r="D9" s="32"/>
      <c r="E9" s="123" t="s">
        <v>222</v>
      </c>
      <c r="F9" s="32"/>
      <c r="G9" s="32"/>
      <c r="H9" s="32"/>
      <c r="I9" s="32"/>
      <c r="J9" s="32"/>
      <c r="K9" s="32"/>
      <c r="L9" s="48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3"/>
      <c r="C10" s="32"/>
      <c r="D10" s="29" t="s">
        <v>123</v>
      </c>
      <c r="E10" s="32"/>
      <c r="F10" s="32"/>
      <c r="G10" s="32"/>
      <c r="H10" s="32"/>
      <c r="I10" s="32"/>
      <c r="J10" s="32"/>
      <c r="K10" s="32"/>
      <c r="L10" s="48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6.5" customHeight="1">
      <c r="A11" s="32"/>
      <c r="B11" s="33"/>
      <c r="C11" s="32"/>
      <c r="D11" s="32"/>
      <c r="E11" s="60" t="s">
        <v>280</v>
      </c>
      <c r="F11" s="32"/>
      <c r="G11" s="32"/>
      <c r="H11" s="32"/>
      <c r="I11" s="32"/>
      <c r="J11" s="32"/>
      <c r="K11" s="32"/>
      <c r="L11" s="48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8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2" customHeight="1">
      <c r="A13" s="32"/>
      <c r="B13" s="33"/>
      <c r="C13" s="32"/>
      <c r="D13" s="29" t="s">
        <v>16</v>
      </c>
      <c r="E13" s="32"/>
      <c r="F13" s="26" t="s">
        <v>1</v>
      </c>
      <c r="G13" s="32"/>
      <c r="H13" s="32"/>
      <c r="I13" s="29" t="s">
        <v>17</v>
      </c>
      <c r="J13" s="26" t="s">
        <v>1</v>
      </c>
      <c r="K13" s="32"/>
      <c r="L13" s="48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3"/>
      <c r="C14" s="32"/>
      <c r="D14" s="29" t="s">
        <v>18</v>
      </c>
      <c r="E14" s="32"/>
      <c r="F14" s="26" t="s">
        <v>125</v>
      </c>
      <c r="G14" s="32"/>
      <c r="H14" s="32"/>
      <c r="I14" s="29" t="s">
        <v>20</v>
      </c>
      <c r="J14" s="62" t="str">
        <f>'Rekapitulace stavby'!AN8</f>
        <v>3.6.2020</v>
      </c>
      <c r="K14" s="32"/>
      <c r="L14" s="48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0.8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8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3"/>
      <c r="C16" s="32"/>
      <c r="D16" s="29" t="s">
        <v>22</v>
      </c>
      <c r="E16" s="32"/>
      <c r="F16" s="32"/>
      <c r="G16" s="32"/>
      <c r="H16" s="32"/>
      <c r="I16" s="29" t="s">
        <v>23</v>
      </c>
      <c r="J16" s="26" t="s">
        <v>1</v>
      </c>
      <c r="K16" s="32"/>
      <c r="L16" s="48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8" customHeight="1">
      <c r="A17" s="32"/>
      <c r="B17" s="33"/>
      <c r="C17" s="32"/>
      <c r="D17" s="32"/>
      <c r="E17" s="26" t="s">
        <v>126</v>
      </c>
      <c r="F17" s="32"/>
      <c r="G17" s="32"/>
      <c r="H17" s="32"/>
      <c r="I17" s="29" t="s">
        <v>24</v>
      </c>
      <c r="J17" s="26" t="s">
        <v>1</v>
      </c>
      <c r="K17" s="32"/>
      <c r="L17" s="48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6.96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8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2" customHeight="1">
      <c r="A19" s="32"/>
      <c r="B19" s="33"/>
      <c r="C19" s="32"/>
      <c r="D19" s="29" t="s">
        <v>25</v>
      </c>
      <c r="E19" s="32"/>
      <c r="F19" s="32"/>
      <c r="G19" s="32"/>
      <c r="H19" s="32"/>
      <c r="I19" s="29" t="s">
        <v>23</v>
      </c>
      <c r="J19" s="26" t="s">
        <v>127</v>
      </c>
      <c r="K19" s="32"/>
      <c r="L19" s="48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8" customHeight="1">
      <c r="A20" s="32"/>
      <c r="B20" s="33"/>
      <c r="C20" s="32"/>
      <c r="D20" s="32"/>
      <c r="E20" s="26" t="s">
        <v>128</v>
      </c>
      <c r="F20" s="32"/>
      <c r="G20" s="32"/>
      <c r="H20" s="32"/>
      <c r="I20" s="29" t="s">
        <v>24</v>
      </c>
      <c r="J20" s="26" t="s">
        <v>129</v>
      </c>
      <c r="K20" s="32"/>
      <c r="L20" s="48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6.96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8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2" customHeight="1">
      <c r="A22" s="32"/>
      <c r="B22" s="33"/>
      <c r="C22" s="32"/>
      <c r="D22" s="29" t="s">
        <v>26</v>
      </c>
      <c r="E22" s="32"/>
      <c r="F22" s="32"/>
      <c r="G22" s="32"/>
      <c r="H22" s="32"/>
      <c r="I22" s="29" t="s">
        <v>23</v>
      </c>
      <c r="J22" s="26" t="s">
        <v>1</v>
      </c>
      <c r="K22" s="32"/>
      <c r="L22" s="48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8" customHeight="1">
      <c r="A23" s="32"/>
      <c r="B23" s="33"/>
      <c r="C23" s="32"/>
      <c r="D23" s="32"/>
      <c r="E23" s="26" t="s">
        <v>130</v>
      </c>
      <c r="F23" s="32"/>
      <c r="G23" s="32"/>
      <c r="H23" s="32"/>
      <c r="I23" s="29" t="s">
        <v>24</v>
      </c>
      <c r="J23" s="26" t="s">
        <v>1</v>
      </c>
      <c r="K23" s="32"/>
      <c r="L23" s="48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6.96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8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2" customHeight="1">
      <c r="A25" s="32"/>
      <c r="B25" s="33"/>
      <c r="C25" s="32"/>
      <c r="D25" s="29" t="s">
        <v>28</v>
      </c>
      <c r="E25" s="32"/>
      <c r="F25" s="32"/>
      <c r="G25" s="32"/>
      <c r="H25" s="32"/>
      <c r="I25" s="29" t="s">
        <v>23</v>
      </c>
      <c r="J25" s="26" t="str">
        <f>IF('Rekapitulace stavby'!AN19="","",'Rekapitulace stavby'!AN19)</f>
        <v/>
      </c>
      <c r="K25" s="32"/>
      <c r="L25" s="48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8" customHeight="1">
      <c r="A26" s="32"/>
      <c r="B26" s="33"/>
      <c r="C26" s="32"/>
      <c r="D26" s="32"/>
      <c r="E26" s="26" t="str">
        <f>IF('Rekapitulace stavby'!E20="","",'Rekapitulace stavby'!E20)</f>
        <v xml:space="preserve"> </v>
      </c>
      <c r="F26" s="32"/>
      <c r="G26" s="32"/>
      <c r="H26" s="32"/>
      <c r="I26" s="29" t="s">
        <v>24</v>
      </c>
      <c r="J26" s="26" t="str">
        <f>IF('Rekapitulace stavby'!AN20="","",'Rekapitulace stavby'!AN20)</f>
        <v/>
      </c>
      <c r="K26" s="32"/>
      <c r="L26" s="48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8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2" customHeight="1">
      <c r="A28" s="32"/>
      <c r="B28" s="33"/>
      <c r="C28" s="32"/>
      <c r="D28" s="29" t="s">
        <v>29</v>
      </c>
      <c r="E28" s="32"/>
      <c r="F28" s="32"/>
      <c r="G28" s="32"/>
      <c r="H28" s="32"/>
      <c r="I28" s="32"/>
      <c r="J28" s="32"/>
      <c r="K28" s="32"/>
      <c r="L28" s="48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8" customFormat="1" ht="16.5" customHeight="1">
      <c r="A29" s="124"/>
      <c r="B29" s="125"/>
      <c r="C29" s="124"/>
      <c r="D29" s="124"/>
      <c r="E29" s="30" t="s">
        <v>1</v>
      </c>
      <c r="F29" s="30"/>
      <c r="G29" s="30"/>
      <c r="H29" s="30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8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3"/>
      <c r="C31" s="32"/>
      <c r="D31" s="83"/>
      <c r="E31" s="83"/>
      <c r="F31" s="83"/>
      <c r="G31" s="83"/>
      <c r="H31" s="83"/>
      <c r="I31" s="83"/>
      <c r="J31" s="83"/>
      <c r="K31" s="83"/>
      <c r="L31" s="48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3"/>
      <c r="C32" s="32"/>
      <c r="D32" s="127" t="s">
        <v>30</v>
      </c>
      <c r="E32" s="32"/>
      <c r="F32" s="32"/>
      <c r="G32" s="32"/>
      <c r="H32" s="32"/>
      <c r="I32" s="32"/>
      <c r="J32" s="89">
        <f>ROUND(J131, 2)</f>
        <v>237953.42999999999</v>
      </c>
      <c r="K32" s="32"/>
      <c r="L32" s="48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3"/>
      <c r="C33" s="32"/>
      <c r="D33" s="83"/>
      <c r="E33" s="83"/>
      <c r="F33" s="83"/>
      <c r="G33" s="83"/>
      <c r="H33" s="83"/>
      <c r="I33" s="83"/>
      <c r="J33" s="83"/>
      <c r="K33" s="83"/>
      <c r="L33" s="48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3"/>
      <c r="C34" s="32"/>
      <c r="D34" s="32"/>
      <c r="E34" s="32"/>
      <c r="F34" s="37" t="s">
        <v>32</v>
      </c>
      <c r="G34" s="32"/>
      <c r="H34" s="32"/>
      <c r="I34" s="37" t="s">
        <v>31</v>
      </c>
      <c r="J34" s="37" t="s">
        <v>33</v>
      </c>
      <c r="K34" s="32"/>
      <c r="L34" s="48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3"/>
      <c r="C35" s="32"/>
      <c r="D35" s="128" t="s">
        <v>34</v>
      </c>
      <c r="E35" s="29" t="s">
        <v>35</v>
      </c>
      <c r="F35" s="129">
        <f>ROUND((SUM(BE131:BE184)),  2)</f>
        <v>237953.42999999999</v>
      </c>
      <c r="G35" s="32"/>
      <c r="H35" s="32"/>
      <c r="I35" s="130">
        <v>0.20999999999999999</v>
      </c>
      <c r="J35" s="129">
        <f>ROUND(((SUM(BE131:BE184))*I35),  2)</f>
        <v>49970.220000000001</v>
      </c>
      <c r="K35" s="32"/>
      <c r="L35" s="48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3"/>
      <c r="C36" s="32"/>
      <c r="D36" s="32"/>
      <c r="E36" s="29" t="s">
        <v>36</v>
      </c>
      <c r="F36" s="129">
        <f>ROUND((SUM(BF131:BF184)),  2)</f>
        <v>0</v>
      </c>
      <c r="G36" s="32"/>
      <c r="H36" s="32"/>
      <c r="I36" s="130">
        <v>0.14999999999999999</v>
      </c>
      <c r="J36" s="129">
        <f>ROUND(((SUM(BF131:BF184))*I36),  2)</f>
        <v>0</v>
      </c>
      <c r="K36" s="32"/>
      <c r="L36" s="48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3"/>
      <c r="C37" s="32"/>
      <c r="D37" s="32"/>
      <c r="E37" s="29" t="s">
        <v>37</v>
      </c>
      <c r="F37" s="129">
        <f>ROUND((SUM(BG131:BG184)),  2)</f>
        <v>0</v>
      </c>
      <c r="G37" s="32"/>
      <c r="H37" s="32"/>
      <c r="I37" s="130">
        <v>0.20999999999999999</v>
      </c>
      <c r="J37" s="129">
        <f>0</f>
        <v>0</v>
      </c>
      <c r="K37" s="32"/>
      <c r="L37" s="48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3"/>
      <c r="C38" s="32"/>
      <c r="D38" s="32"/>
      <c r="E38" s="29" t="s">
        <v>38</v>
      </c>
      <c r="F38" s="129">
        <f>ROUND((SUM(BH131:BH184)),  2)</f>
        <v>0</v>
      </c>
      <c r="G38" s="32"/>
      <c r="H38" s="32"/>
      <c r="I38" s="130">
        <v>0.14999999999999999</v>
      </c>
      <c r="J38" s="129">
        <f>0</f>
        <v>0</v>
      </c>
      <c r="K38" s="32"/>
      <c r="L38" s="48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3"/>
      <c r="C39" s="32"/>
      <c r="D39" s="32"/>
      <c r="E39" s="29" t="s">
        <v>39</v>
      </c>
      <c r="F39" s="129">
        <f>ROUND((SUM(BI131:BI184)),  2)</f>
        <v>0</v>
      </c>
      <c r="G39" s="32"/>
      <c r="H39" s="32"/>
      <c r="I39" s="130">
        <v>0</v>
      </c>
      <c r="J39" s="129">
        <f>0</f>
        <v>0</v>
      </c>
      <c r="K39" s="32"/>
      <c r="L39" s="48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8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3"/>
      <c r="C41" s="131"/>
      <c r="D41" s="132" t="s">
        <v>40</v>
      </c>
      <c r="E41" s="74"/>
      <c r="F41" s="74"/>
      <c r="G41" s="133" t="s">
        <v>41</v>
      </c>
      <c r="H41" s="134" t="s">
        <v>42</v>
      </c>
      <c r="I41" s="74"/>
      <c r="J41" s="135">
        <f>SUM(J32:J39)</f>
        <v>287923.65000000002</v>
      </c>
      <c r="K41" s="136"/>
      <c r="L41" s="48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8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48"/>
      <c r="D50" s="49" t="s">
        <v>43</v>
      </c>
      <c r="E50" s="50"/>
      <c r="F50" s="50"/>
      <c r="G50" s="49" t="s">
        <v>44</v>
      </c>
      <c r="H50" s="50"/>
      <c r="I50" s="50"/>
      <c r="J50" s="50"/>
      <c r="K50" s="50"/>
      <c r="L50" s="48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2"/>
      <c r="B61" s="33"/>
      <c r="C61" s="32"/>
      <c r="D61" s="51" t="s">
        <v>45</v>
      </c>
      <c r="E61" s="35"/>
      <c r="F61" s="137" t="s">
        <v>46</v>
      </c>
      <c r="G61" s="51" t="s">
        <v>45</v>
      </c>
      <c r="H61" s="35"/>
      <c r="I61" s="35"/>
      <c r="J61" s="138" t="s">
        <v>46</v>
      </c>
      <c r="K61" s="35"/>
      <c r="L61" s="48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2"/>
      <c r="B65" s="33"/>
      <c r="C65" s="32"/>
      <c r="D65" s="49" t="s">
        <v>47</v>
      </c>
      <c r="E65" s="52"/>
      <c r="F65" s="52"/>
      <c r="G65" s="49" t="s">
        <v>48</v>
      </c>
      <c r="H65" s="52"/>
      <c r="I65" s="52"/>
      <c r="J65" s="52"/>
      <c r="K65" s="52"/>
      <c r="L65" s="48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2"/>
      <c r="B76" s="33"/>
      <c r="C76" s="32"/>
      <c r="D76" s="51" t="s">
        <v>45</v>
      </c>
      <c r="E76" s="35"/>
      <c r="F76" s="137" t="s">
        <v>46</v>
      </c>
      <c r="G76" s="51" t="s">
        <v>45</v>
      </c>
      <c r="H76" s="35"/>
      <c r="I76" s="35"/>
      <c r="J76" s="138" t="s">
        <v>46</v>
      </c>
      <c r="K76" s="35"/>
      <c r="L76" s="48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48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48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131</v>
      </c>
      <c r="D82" s="32"/>
      <c r="E82" s="32"/>
      <c r="F82" s="32"/>
      <c r="G82" s="32"/>
      <c r="H82" s="32"/>
      <c r="I82" s="32"/>
      <c r="J82" s="32"/>
      <c r="K82" s="32"/>
      <c r="L82" s="48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8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2"/>
      <c r="E84" s="32"/>
      <c r="F84" s="32"/>
      <c r="G84" s="32"/>
      <c r="H84" s="32"/>
      <c r="I84" s="32"/>
      <c r="J84" s="32"/>
      <c r="K84" s="32"/>
      <c r="L84" s="48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2"/>
      <c r="D85" s="32"/>
      <c r="E85" s="123" t="str">
        <f>E7</f>
        <v>ZL4 - SO 01 - OBJEKT BEZ BYTU - Stavební úpravy a přístavba komunitního centra BÉTEL</v>
      </c>
      <c r="F85" s="29"/>
      <c r="G85" s="29"/>
      <c r="H85" s="29"/>
      <c r="I85" s="32"/>
      <c r="J85" s="32"/>
      <c r="K85" s="32"/>
      <c r="L85" s="48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" customFormat="1" ht="12" customHeight="1">
      <c r="B86" s="22"/>
      <c r="C86" s="29" t="s">
        <v>121</v>
      </c>
      <c r="L86" s="22"/>
    </row>
    <row r="87" s="2" customFormat="1" ht="16.5" customHeight="1">
      <c r="A87" s="32"/>
      <c r="B87" s="33"/>
      <c r="C87" s="32"/>
      <c r="D87" s="32"/>
      <c r="E87" s="123" t="s">
        <v>222</v>
      </c>
      <c r="F87" s="32"/>
      <c r="G87" s="32"/>
      <c r="H87" s="32"/>
      <c r="I87" s="32"/>
      <c r="J87" s="32"/>
      <c r="K87" s="32"/>
      <c r="L87" s="48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12" customHeight="1">
      <c r="A88" s="32"/>
      <c r="B88" s="33"/>
      <c r="C88" s="29" t="s">
        <v>123</v>
      </c>
      <c r="D88" s="32"/>
      <c r="E88" s="32"/>
      <c r="F88" s="32"/>
      <c r="G88" s="32"/>
      <c r="H88" s="32"/>
      <c r="I88" s="32"/>
      <c r="J88" s="32"/>
      <c r="K88" s="32"/>
      <c r="L88" s="48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6.5" customHeight="1">
      <c r="A89" s="32"/>
      <c r="B89" s="33"/>
      <c r="C89" s="32"/>
      <c r="D89" s="32"/>
      <c r="E89" s="60" t="str">
        <f>E11</f>
        <v>Vícepráce - Okapní chodník, zpevněné plochy patřící do SO 01, vjezdová brána</v>
      </c>
      <c r="F89" s="32"/>
      <c r="G89" s="32"/>
      <c r="H89" s="32"/>
      <c r="I89" s="32"/>
      <c r="J89" s="32"/>
      <c r="K89" s="32"/>
      <c r="L89" s="48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8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2" customHeight="1">
      <c r="A91" s="32"/>
      <c r="B91" s="33"/>
      <c r="C91" s="29" t="s">
        <v>18</v>
      </c>
      <c r="D91" s="32"/>
      <c r="E91" s="32"/>
      <c r="F91" s="26" t="str">
        <f>F14</f>
        <v xml:space="preserve">Bezručova čp.503, Chrastava </v>
      </c>
      <c r="G91" s="32"/>
      <c r="H91" s="32"/>
      <c r="I91" s="29" t="s">
        <v>20</v>
      </c>
      <c r="J91" s="62" t="str">
        <f>IF(J14="","",J14)</f>
        <v>3.6.2020</v>
      </c>
      <c r="K91" s="32"/>
      <c r="L91" s="48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6.96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8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25.65" customHeight="1">
      <c r="A93" s="32"/>
      <c r="B93" s="33"/>
      <c r="C93" s="29" t="s">
        <v>22</v>
      </c>
      <c r="D93" s="32"/>
      <c r="E93" s="32"/>
      <c r="F93" s="26" t="str">
        <f>E17</f>
        <v>Sbor JB v Chrastavě, Bezručova 503, 46331 Chrastav</v>
      </c>
      <c r="G93" s="32"/>
      <c r="H93" s="32"/>
      <c r="I93" s="29" t="s">
        <v>26</v>
      </c>
      <c r="J93" s="30" t="str">
        <f>E23</f>
        <v>FS Vision, s.r.o. IČ: 22792902</v>
      </c>
      <c r="K93" s="32"/>
      <c r="L93" s="48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15.15" customHeight="1">
      <c r="A94" s="32"/>
      <c r="B94" s="33"/>
      <c r="C94" s="29" t="s">
        <v>25</v>
      </c>
      <c r="D94" s="32"/>
      <c r="E94" s="32"/>
      <c r="F94" s="26" t="str">
        <f>IF(E20="","",E20)</f>
        <v>TOMIVOS s.r.o.</v>
      </c>
      <c r="G94" s="32"/>
      <c r="H94" s="32"/>
      <c r="I94" s="29" t="s">
        <v>28</v>
      </c>
      <c r="J94" s="30" t="str">
        <f>E26</f>
        <v xml:space="preserve"> </v>
      </c>
      <c r="K94" s="32"/>
      <c r="L94" s="48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8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9.28" customHeight="1">
      <c r="A96" s="32"/>
      <c r="B96" s="33"/>
      <c r="C96" s="139" t="s">
        <v>132</v>
      </c>
      <c r="D96" s="131"/>
      <c r="E96" s="131"/>
      <c r="F96" s="131"/>
      <c r="G96" s="131"/>
      <c r="H96" s="131"/>
      <c r="I96" s="131"/>
      <c r="J96" s="140" t="s">
        <v>133</v>
      </c>
      <c r="K96" s="131"/>
      <c r="L96" s="48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="2" customFormat="1" ht="10.32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8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22.8" customHeight="1">
      <c r="A98" s="32"/>
      <c r="B98" s="33"/>
      <c r="C98" s="141" t="s">
        <v>134</v>
      </c>
      <c r="D98" s="32"/>
      <c r="E98" s="32"/>
      <c r="F98" s="32"/>
      <c r="G98" s="32"/>
      <c r="H98" s="32"/>
      <c r="I98" s="32"/>
      <c r="J98" s="89">
        <f>J131</f>
        <v>237953.42999999999</v>
      </c>
      <c r="K98" s="32"/>
      <c r="L98" s="48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9" t="s">
        <v>135</v>
      </c>
    </row>
    <row r="99" s="9" customFormat="1" ht="24.96" customHeight="1">
      <c r="A99" s="9"/>
      <c r="B99" s="142"/>
      <c r="C99" s="9"/>
      <c r="D99" s="143" t="s">
        <v>224</v>
      </c>
      <c r="E99" s="144"/>
      <c r="F99" s="144"/>
      <c r="G99" s="144"/>
      <c r="H99" s="144"/>
      <c r="I99" s="144"/>
      <c r="J99" s="145">
        <f>J132</f>
        <v>185673.42999999999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281</v>
      </c>
      <c r="E100" s="148"/>
      <c r="F100" s="148"/>
      <c r="G100" s="148"/>
      <c r="H100" s="148"/>
      <c r="I100" s="148"/>
      <c r="J100" s="149">
        <f>J133</f>
        <v>2689.7999999999997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6"/>
      <c r="C101" s="10"/>
      <c r="D101" s="147" t="s">
        <v>282</v>
      </c>
      <c r="E101" s="148"/>
      <c r="F101" s="148"/>
      <c r="G101" s="148"/>
      <c r="H101" s="148"/>
      <c r="I101" s="148"/>
      <c r="J101" s="149">
        <f>J140</f>
        <v>3804.79</v>
      </c>
      <c r="K101" s="10"/>
      <c r="L101" s="14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6"/>
      <c r="C102" s="10"/>
      <c r="D102" s="147" t="s">
        <v>225</v>
      </c>
      <c r="E102" s="148"/>
      <c r="F102" s="148"/>
      <c r="G102" s="148"/>
      <c r="H102" s="148"/>
      <c r="I102" s="148"/>
      <c r="J102" s="149">
        <f>J147</f>
        <v>147145.17999999999</v>
      </c>
      <c r="K102" s="10"/>
      <c r="L102" s="14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6"/>
      <c r="C103" s="10"/>
      <c r="D103" s="147" t="s">
        <v>226</v>
      </c>
      <c r="E103" s="148"/>
      <c r="F103" s="148"/>
      <c r="G103" s="148"/>
      <c r="H103" s="148"/>
      <c r="I103" s="148"/>
      <c r="J103" s="149">
        <f>J164</f>
        <v>4935.3800000000001</v>
      </c>
      <c r="K103" s="10"/>
      <c r="L103" s="14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6"/>
      <c r="C104" s="10"/>
      <c r="D104" s="147" t="s">
        <v>227</v>
      </c>
      <c r="E104" s="148"/>
      <c r="F104" s="148"/>
      <c r="G104" s="148"/>
      <c r="H104" s="148"/>
      <c r="I104" s="148"/>
      <c r="J104" s="149">
        <f>J167</f>
        <v>1290</v>
      </c>
      <c r="K104" s="10"/>
      <c r="L104" s="14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6"/>
      <c r="C105" s="10"/>
      <c r="D105" s="147" t="s">
        <v>228</v>
      </c>
      <c r="E105" s="148"/>
      <c r="F105" s="148"/>
      <c r="G105" s="148"/>
      <c r="H105" s="148"/>
      <c r="I105" s="148"/>
      <c r="J105" s="149">
        <f>J169</f>
        <v>21315.779999999999</v>
      </c>
      <c r="K105" s="10"/>
      <c r="L105" s="14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46"/>
      <c r="C106" s="10"/>
      <c r="D106" s="147" t="s">
        <v>283</v>
      </c>
      <c r="E106" s="148"/>
      <c r="F106" s="148"/>
      <c r="G106" s="148"/>
      <c r="H106" s="148"/>
      <c r="I106" s="148"/>
      <c r="J106" s="149">
        <f>J178</f>
        <v>4492.5</v>
      </c>
      <c r="K106" s="10"/>
      <c r="L106" s="14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42"/>
      <c r="C107" s="9"/>
      <c r="D107" s="143" t="s">
        <v>136</v>
      </c>
      <c r="E107" s="144"/>
      <c r="F107" s="144"/>
      <c r="G107" s="144"/>
      <c r="H107" s="144"/>
      <c r="I107" s="144"/>
      <c r="J107" s="145">
        <f>J180</f>
        <v>52280</v>
      </c>
      <c r="K107" s="9"/>
      <c r="L107" s="142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46"/>
      <c r="C108" s="10"/>
      <c r="D108" s="147" t="s">
        <v>284</v>
      </c>
      <c r="E108" s="148"/>
      <c r="F108" s="148"/>
      <c r="G108" s="148"/>
      <c r="H108" s="148"/>
      <c r="I108" s="148"/>
      <c r="J108" s="149">
        <f>J181</f>
        <v>4200</v>
      </c>
      <c r="K108" s="10"/>
      <c r="L108" s="14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46"/>
      <c r="C109" s="10"/>
      <c r="D109" s="147" t="s">
        <v>229</v>
      </c>
      <c r="E109" s="148"/>
      <c r="F109" s="148"/>
      <c r="G109" s="148"/>
      <c r="H109" s="148"/>
      <c r="I109" s="148"/>
      <c r="J109" s="149">
        <f>J183</f>
        <v>48080</v>
      </c>
      <c r="K109" s="10"/>
      <c r="L109" s="14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2"/>
      <c r="B110" s="33"/>
      <c r="C110" s="32"/>
      <c r="D110" s="32"/>
      <c r="E110" s="32"/>
      <c r="F110" s="32"/>
      <c r="G110" s="32"/>
      <c r="H110" s="32"/>
      <c r="I110" s="32"/>
      <c r="J110" s="32"/>
      <c r="K110" s="32"/>
      <c r="L110" s="48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6.96" customHeight="1">
      <c r="A111" s="32"/>
      <c r="B111" s="53"/>
      <c r="C111" s="54"/>
      <c r="D111" s="54"/>
      <c r="E111" s="54"/>
      <c r="F111" s="54"/>
      <c r="G111" s="54"/>
      <c r="H111" s="54"/>
      <c r="I111" s="54"/>
      <c r="J111" s="54"/>
      <c r="K111" s="54"/>
      <c r="L111" s="48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5" s="2" customFormat="1" ht="6.96" customHeight="1">
      <c r="A115" s="32"/>
      <c r="B115" s="55"/>
      <c r="C115" s="56"/>
      <c r="D115" s="56"/>
      <c r="E115" s="56"/>
      <c r="F115" s="56"/>
      <c r="G115" s="56"/>
      <c r="H115" s="56"/>
      <c r="I115" s="56"/>
      <c r="J115" s="56"/>
      <c r="K115" s="56"/>
      <c r="L115" s="48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24.96" customHeight="1">
      <c r="A116" s="32"/>
      <c r="B116" s="33"/>
      <c r="C116" s="23" t="s">
        <v>138</v>
      </c>
      <c r="D116" s="32"/>
      <c r="E116" s="32"/>
      <c r="F116" s="32"/>
      <c r="G116" s="32"/>
      <c r="H116" s="32"/>
      <c r="I116" s="32"/>
      <c r="J116" s="32"/>
      <c r="K116" s="32"/>
      <c r="L116" s="48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6.96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8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12" customHeight="1">
      <c r="A118" s="32"/>
      <c r="B118" s="33"/>
      <c r="C118" s="29" t="s">
        <v>14</v>
      </c>
      <c r="D118" s="32"/>
      <c r="E118" s="32"/>
      <c r="F118" s="32"/>
      <c r="G118" s="32"/>
      <c r="H118" s="32"/>
      <c r="I118" s="32"/>
      <c r="J118" s="32"/>
      <c r="K118" s="32"/>
      <c r="L118" s="48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6.5" customHeight="1">
      <c r="A119" s="32"/>
      <c r="B119" s="33"/>
      <c r="C119" s="32"/>
      <c r="D119" s="32"/>
      <c r="E119" s="123" t="str">
        <f>E7</f>
        <v>ZL4 - SO 01 - OBJEKT BEZ BYTU - Stavební úpravy a přístavba komunitního centra BÉTEL</v>
      </c>
      <c r="F119" s="29"/>
      <c r="G119" s="29"/>
      <c r="H119" s="29"/>
      <c r="I119" s="32"/>
      <c r="J119" s="32"/>
      <c r="K119" s="32"/>
      <c r="L119" s="48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1" customFormat="1" ht="12" customHeight="1">
      <c r="B120" s="22"/>
      <c r="C120" s="29" t="s">
        <v>121</v>
      </c>
      <c r="L120" s="22"/>
    </row>
    <row r="121" s="2" customFormat="1" ht="16.5" customHeight="1">
      <c r="A121" s="32"/>
      <c r="B121" s="33"/>
      <c r="C121" s="32"/>
      <c r="D121" s="32"/>
      <c r="E121" s="123" t="s">
        <v>222</v>
      </c>
      <c r="F121" s="32"/>
      <c r="G121" s="32"/>
      <c r="H121" s="32"/>
      <c r="I121" s="32"/>
      <c r="J121" s="32"/>
      <c r="K121" s="32"/>
      <c r="L121" s="48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2" customFormat="1" ht="12" customHeight="1">
      <c r="A122" s="32"/>
      <c r="B122" s="33"/>
      <c r="C122" s="29" t="s">
        <v>123</v>
      </c>
      <c r="D122" s="32"/>
      <c r="E122" s="32"/>
      <c r="F122" s="32"/>
      <c r="G122" s="32"/>
      <c r="H122" s="32"/>
      <c r="I122" s="32"/>
      <c r="J122" s="32"/>
      <c r="K122" s="32"/>
      <c r="L122" s="48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="2" customFormat="1" ht="16.5" customHeight="1">
      <c r="A123" s="32"/>
      <c r="B123" s="33"/>
      <c r="C123" s="32"/>
      <c r="D123" s="32"/>
      <c r="E123" s="60" t="str">
        <f>E11</f>
        <v>Vícepráce - Okapní chodník, zpevněné plochy patřící do SO 01, vjezdová brána</v>
      </c>
      <c r="F123" s="32"/>
      <c r="G123" s="32"/>
      <c r="H123" s="32"/>
      <c r="I123" s="32"/>
      <c r="J123" s="32"/>
      <c r="K123" s="32"/>
      <c r="L123" s="48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="2" customFormat="1" ht="6.96" customHeight="1">
      <c r="A124" s="32"/>
      <c r="B124" s="33"/>
      <c r="C124" s="32"/>
      <c r="D124" s="32"/>
      <c r="E124" s="32"/>
      <c r="F124" s="32"/>
      <c r="G124" s="32"/>
      <c r="H124" s="32"/>
      <c r="I124" s="32"/>
      <c r="J124" s="32"/>
      <c r="K124" s="32"/>
      <c r="L124" s="48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="2" customFormat="1" ht="12" customHeight="1">
      <c r="A125" s="32"/>
      <c r="B125" s="33"/>
      <c r="C125" s="29" t="s">
        <v>18</v>
      </c>
      <c r="D125" s="32"/>
      <c r="E125" s="32"/>
      <c r="F125" s="26" t="str">
        <f>F14</f>
        <v xml:space="preserve">Bezručova čp.503, Chrastava </v>
      </c>
      <c r="G125" s="32"/>
      <c r="H125" s="32"/>
      <c r="I125" s="29" t="s">
        <v>20</v>
      </c>
      <c r="J125" s="62" t="str">
        <f>IF(J14="","",J14)</f>
        <v>3.6.2020</v>
      </c>
      <c r="K125" s="32"/>
      <c r="L125" s="48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="2" customFormat="1" ht="6.96" customHeight="1">
      <c r="A126" s="32"/>
      <c r="B126" s="33"/>
      <c r="C126" s="32"/>
      <c r="D126" s="32"/>
      <c r="E126" s="32"/>
      <c r="F126" s="32"/>
      <c r="G126" s="32"/>
      <c r="H126" s="32"/>
      <c r="I126" s="32"/>
      <c r="J126" s="32"/>
      <c r="K126" s="32"/>
      <c r="L126" s="48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</row>
    <row r="127" s="2" customFormat="1" ht="25.65" customHeight="1">
      <c r="A127" s="32"/>
      <c r="B127" s="33"/>
      <c r="C127" s="29" t="s">
        <v>22</v>
      </c>
      <c r="D127" s="32"/>
      <c r="E127" s="32"/>
      <c r="F127" s="26" t="str">
        <f>E17</f>
        <v>Sbor JB v Chrastavě, Bezručova 503, 46331 Chrastav</v>
      </c>
      <c r="G127" s="32"/>
      <c r="H127" s="32"/>
      <c r="I127" s="29" t="s">
        <v>26</v>
      </c>
      <c r="J127" s="30" t="str">
        <f>E23</f>
        <v>FS Vision, s.r.o. IČ: 22792902</v>
      </c>
      <c r="K127" s="32"/>
      <c r="L127" s="48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</row>
    <row r="128" s="2" customFormat="1" ht="15.15" customHeight="1">
      <c r="A128" s="32"/>
      <c r="B128" s="33"/>
      <c r="C128" s="29" t="s">
        <v>25</v>
      </c>
      <c r="D128" s="32"/>
      <c r="E128" s="32"/>
      <c r="F128" s="26" t="str">
        <f>IF(E20="","",E20)</f>
        <v>TOMIVOS s.r.o.</v>
      </c>
      <c r="G128" s="32"/>
      <c r="H128" s="32"/>
      <c r="I128" s="29" t="s">
        <v>28</v>
      </c>
      <c r="J128" s="30" t="str">
        <f>E26</f>
        <v xml:space="preserve"> </v>
      </c>
      <c r="K128" s="32"/>
      <c r="L128" s="48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</row>
    <row r="129" s="2" customFormat="1" ht="10.32" customHeight="1">
      <c r="A129" s="32"/>
      <c r="B129" s="33"/>
      <c r="C129" s="32"/>
      <c r="D129" s="32"/>
      <c r="E129" s="32"/>
      <c r="F129" s="32"/>
      <c r="G129" s="32"/>
      <c r="H129" s="32"/>
      <c r="I129" s="32"/>
      <c r="J129" s="32"/>
      <c r="K129" s="32"/>
      <c r="L129" s="48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  <row r="130" s="11" customFormat="1" ht="29.28" customHeight="1">
      <c r="A130" s="150"/>
      <c r="B130" s="151"/>
      <c r="C130" s="152" t="s">
        <v>139</v>
      </c>
      <c r="D130" s="153" t="s">
        <v>55</v>
      </c>
      <c r="E130" s="153" t="s">
        <v>51</v>
      </c>
      <c r="F130" s="153" t="s">
        <v>52</v>
      </c>
      <c r="G130" s="153" t="s">
        <v>140</v>
      </c>
      <c r="H130" s="153" t="s">
        <v>141</v>
      </c>
      <c r="I130" s="153" t="s">
        <v>142</v>
      </c>
      <c r="J130" s="153" t="s">
        <v>133</v>
      </c>
      <c r="K130" s="154" t="s">
        <v>143</v>
      </c>
      <c r="L130" s="155"/>
      <c r="M130" s="79" t="s">
        <v>1</v>
      </c>
      <c r="N130" s="80" t="s">
        <v>34</v>
      </c>
      <c r="O130" s="80" t="s">
        <v>144</v>
      </c>
      <c r="P130" s="80" t="s">
        <v>145</v>
      </c>
      <c r="Q130" s="80" t="s">
        <v>146</v>
      </c>
      <c r="R130" s="80" t="s">
        <v>147</v>
      </c>
      <c r="S130" s="80" t="s">
        <v>148</v>
      </c>
      <c r="T130" s="81" t="s">
        <v>149</v>
      </c>
      <c r="U130" s="150"/>
      <c r="V130" s="150"/>
      <c r="W130" s="150"/>
      <c r="X130" s="150"/>
      <c r="Y130" s="150"/>
      <c r="Z130" s="150"/>
      <c r="AA130" s="150"/>
      <c r="AB130" s="150"/>
      <c r="AC130" s="150"/>
      <c r="AD130" s="150"/>
      <c r="AE130" s="150"/>
    </row>
    <row r="131" s="2" customFormat="1" ht="22.8" customHeight="1">
      <c r="A131" s="32"/>
      <c r="B131" s="33"/>
      <c r="C131" s="86" t="s">
        <v>150</v>
      </c>
      <c r="D131" s="32"/>
      <c r="E131" s="32"/>
      <c r="F131" s="32"/>
      <c r="G131" s="32"/>
      <c r="H131" s="32"/>
      <c r="I131" s="32"/>
      <c r="J131" s="156">
        <f>BK131</f>
        <v>237953.42999999999</v>
      </c>
      <c r="K131" s="32"/>
      <c r="L131" s="33"/>
      <c r="M131" s="82"/>
      <c r="N131" s="66"/>
      <c r="O131" s="83"/>
      <c r="P131" s="157">
        <f>P132+P180</f>
        <v>213.00073700000002</v>
      </c>
      <c r="Q131" s="83"/>
      <c r="R131" s="157">
        <f>R132+R180</f>
        <v>74.10889370000001</v>
      </c>
      <c r="S131" s="83"/>
      <c r="T131" s="158">
        <f>T132+T180</f>
        <v>0.017000000000000001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9" t="s">
        <v>69</v>
      </c>
      <c r="AU131" s="19" t="s">
        <v>135</v>
      </c>
      <c r="BK131" s="159">
        <f>BK132+BK180</f>
        <v>237953.42999999999</v>
      </c>
    </row>
    <row r="132" s="12" customFormat="1" ht="25.92" customHeight="1">
      <c r="A132" s="12"/>
      <c r="B132" s="160"/>
      <c r="C132" s="12"/>
      <c r="D132" s="161" t="s">
        <v>69</v>
      </c>
      <c r="E132" s="162" t="s">
        <v>230</v>
      </c>
      <c r="F132" s="162" t="s">
        <v>231</v>
      </c>
      <c r="G132" s="12"/>
      <c r="H132" s="12"/>
      <c r="I132" s="12"/>
      <c r="J132" s="163">
        <f>BK132</f>
        <v>185673.42999999999</v>
      </c>
      <c r="K132" s="12"/>
      <c r="L132" s="160"/>
      <c r="M132" s="164"/>
      <c r="N132" s="165"/>
      <c r="O132" s="165"/>
      <c r="P132" s="166">
        <f>P133+P140+P147+P164+P167+P169+P178</f>
        <v>212.86173700000001</v>
      </c>
      <c r="Q132" s="165"/>
      <c r="R132" s="166">
        <f>R133+R140+R147+R164+R167+R169+R178</f>
        <v>74.10889370000001</v>
      </c>
      <c r="S132" s="165"/>
      <c r="T132" s="167">
        <f>T133+T140+T147+T164+T167+T169+T178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61" t="s">
        <v>77</v>
      </c>
      <c r="AT132" s="168" t="s">
        <v>69</v>
      </c>
      <c r="AU132" s="168" t="s">
        <v>70</v>
      </c>
      <c r="AY132" s="161" t="s">
        <v>153</v>
      </c>
      <c r="BK132" s="169">
        <f>BK133+BK140+BK147+BK164+BK167+BK169+BK178</f>
        <v>185673.42999999999</v>
      </c>
    </row>
    <row r="133" s="12" customFormat="1" ht="22.8" customHeight="1">
      <c r="A133" s="12"/>
      <c r="B133" s="160"/>
      <c r="C133" s="12"/>
      <c r="D133" s="161" t="s">
        <v>69</v>
      </c>
      <c r="E133" s="170" t="s">
        <v>77</v>
      </c>
      <c r="F133" s="170" t="s">
        <v>285</v>
      </c>
      <c r="G133" s="12"/>
      <c r="H133" s="12"/>
      <c r="I133" s="12"/>
      <c r="J133" s="171">
        <f>BK133</f>
        <v>2689.7999999999997</v>
      </c>
      <c r="K133" s="12"/>
      <c r="L133" s="160"/>
      <c r="M133" s="164"/>
      <c r="N133" s="165"/>
      <c r="O133" s="165"/>
      <c r="P133" s="166">
        <f>SUM(P134:P139)</f>
        <v>9.9365000000000006</v>
      </c>
      <c r="Q133" s="165"/>
      <c r="R133" s="166">
        <f>SUM(R134:R139)</f>
        <v>0</v>
      </c>
      <c r="S133" s="165"/>
      <c r="T133" s="167">
        <f>SUM(T134:T139)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61" t="s">
        <v>77</v>
      </c>
      <c r="AT133" s="168" t="s">
        <v>69</v>
      </c>
      <c r="AU133" s="168" t="s">
        <v>77</v>
      </c>
      <c r="AY133" s="161" t="s">
        <v>153</v>
      </c>
      <c r="BK133" s="169">
        <f>SUM(BK134:BK139)</f>
        <v>2689.7999999999997</v>
      </c>
    </row>
    <row r="134" s="2" customFormat="1" ht="16.5" customHeight="1">
      <c r="A134" s="32"/>
      <c r="B134" s="172"/>
      <c r="C134" s="173" t="s">
        <v>77</v>
      </c>
      <c r="D134" s="173" t="s">
        <v>156</v>
      </c>
      <c r="E134" s="174" t="s">
        <v>286</v>
      </c>
      <c r="F134" s="175" t="s">
        <v>287</v>
      </c>
      <c r="G134" s="176" t="s">
        <v>288</v>
      </c>
      <c r="H134" s="177">
        <v>2.4100000000000001</v>
      </c>
      <c r="I134" s="178">
        <v>1020</v>
      </c>
      <c r="J134" s="178">
        <f>ROUND(I134*H134,2)</f>
        <v>2458.1999999999998</v>
      </c>
      <c r="K134" s="175" t="s">
        <v>209</v>
      </c>
      <c r="L134" s="33"/>
      <c r="M134" s="179" t="s">
        <v>1</v>
      </c>
      <c r="N134" s="180" t="s">
        <v>35</v>
      </c>
      <c r="O134" s="181">
        <v>3.77</v>
      </c>
      <c r="P134" s="181">
        <f>O134*H134</f>
        <v>9.085700000000001</v>
      </c>
      <c r="Q134" s="181">
        <v>0</v>
      </c>
      <c r="R134" s="181">
        <f>Q134*H134</f>
        <v>0</v>
      </c>
      <c r="S134" s="181">
        <v>0</v>
      </c>
      <c r="T134" s="182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83" t="s">
        <v>166</v>
      </c>
      <c r="AT134" s="183" t="s">
        <v>156</v>
      </c>
      <c r="AU134" s="183" t="s">
        <v>79</v>
      </c>
      <c r="AY134" s="19" t="s">
        <v>153</v>
      </c>
      <c r="BE134" s="184">
        <f>IF(N134="základní",J134,0)</f>
        <v>2458.1999999999998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9" t="s">
        <v>77</v>
      </c>
      <c r="BK134" s="184">
        <f>ROUND(I134*H134,2)</f>
        <v>2458.1999999999998</v>
      </c>
      <c r="BL134" s="19" t="s">
        <v>166</v>
      </c>
      <c r="BM134" s="183" t="s">
        <v>289</v>
      </c>
    </row>
    <row r="135" s="13" customFormat="1">
      <c r="A135" s="13"/>
      <c r="B135" s="185"/>
      <c r="C135" s="13"/>
      <c r="D135" s="186" t="s">
        <v>162</v>
      </c>
      <c r="E135" s="187" t="s">
        <v>1</v>
      </c>
      <c r="F135" s="188" t="s">
        <v>290</v>
      </c>
      <c r="G135" s="13"/>
      <c r="H135" s="189">
        <v>1.21</v>
      </c>
      <c r="I135" s="13"/>
      <c r="J135" s="13"/>
      <c r="K135" s="13"/>
      <c r="L135" s="185"/>
      <c r="M135" s="190"/>
      <c r="N135" s="191"/>
      <c r="O135" s="191"/>
      <c r="P135" s="191"/>
      <c r="Q135" s="191"/>
      <c r="R135" s="191"/>
      <c r="S135" s="191"/>
      <c r="T135" s="19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7" t="s">
        <v>162</v>
      </c>
      <c r="AU135" s="187" t="s">
        <v>79</v>
      </c>
      <c r="AV135" s="13" t="s">
        <v>79</v>
      </c>
      <c r="AW135" s="13" t="s">
        <v>27</v>
      </c>
      <c r="AX135" s="13" t="s">
        <v>70</v>
      </c>
      <c r="AY135" s="187" t="s">
        <v>153</v>
      </c>
    </row>
    <row r="136" s="13" customFormat="1">
      <c r="A136" s="13"/>
      <c r="B136" s="185"/>
      <c r="C136" s="13"/>
      <c r="D136" s="186" t="s">
        <v>162</v>
      </c>
      <c r="E136" s="187" t="s">
        <v>1</v>
      </c>
      <c r="F136" s="188" t="s">
        <v>291</v>
      </c>
      <c r="G136" s="13"/>
      <c r="H136" s="189">
        <v>1.2</v>
      </c>
      <c r="I136" s="13"/>
      <c r="J136" s="13"/>
      <c r="K136" s="13"/>
      <c r="L136" s="185"/>
      <c r="M136" s="190"/>
      <c r="N136" s="191"/>
      <c r="O136" s="191"/>
      <c r="P136" s="191"/>
      <c r="Q136" s="191"/>
      <c r="R136" s="191"/>
      <c r="S136" s="191"/>
      <c r="T136" s="19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7" t="s">
        <v>162</v>
      </c>
      <c r="AU136" s="187" t="s">
        <v>79</v>
      </c>
      <c r="AV136" s="13" t="s">
        <v>79</v>
      </c>
      <c r="AW136" s="13" t="s">
        <v>27</v>
      </c>
      <c r="AX136" s="13" t="s">
        <v>70</v>
      </c>
      <c r="AY136" s="187" t="s">
        <v>153</v>
      </c>
    </row>
    <row r="137" s="14" customFormat="1">
      <c r="A137" s="14"/>
      <c r="B137" s="193"/>
      <c r="C137" s="14"/>
      <c r="D137" s="186" t="s">
        <v>162</v>
      </c>
      <c r="E137" s="194" t="s">
        <v>1</v>
      </c>
      <c r="F137" s="195" t="s">
        <v>165</v>
      </c>
      <c r="G137" s="14"/>
      <c r="H137" s="196">
        <v>2.4100000000000001</v>
      </c>
      <c r="I137" s="14"/>
      <c r="J137" s="14"/>
      <c r="K137" s="14"/>
      <c r="L137" s="193"/>
      <c r="M137" s="197"/>
      <c r="N137" s="198"/>
      <c r="O137" s="198"/>
      <c r="P137" s="198"/>
      <c r="Q137" s="198"/>
      <c r="R137" s="198"/>
      <c r="S137" s="198"/>
      <c r="T137" s="19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4" t="s">
        <v>162</v>
      </c>
      <c r="AU137" s="194" t="s">
        <v>79</v>
      </c>
      <c r="AV137" s="14" t="s">
        <v>166</v>
      </c>
      <c r="AW137" s="14" t="s">
        <v>27</v>
      </c>
      <c r="AX137" s="14" t="s">
        <v>77</v>
      </c>
      <c r="AY137" s="194" t="s">
        <v>153</v>
      </c>
    </row>
    <row r="138" s="2" customFormat="1" ht="16.5" customHeight="1">
      <c r="A138" s="32"/>
      <c r="B138" s="172"/>
      <c r="C138" s="173" t="s">
        <v>79</v>
      </c>
      <c r="D138" s="173" t="s">
        <v>156</v>
      </c>
      <c r="E138" s="174" t="s">
        <v>292</v>
      </c>
      <c r="F138" s="175" t="s">
        <v>293</v>
      </c>
      <c r="G138" s="176" t="s">
        <v>288</v>
      </c>
      <c r="H138" s="177">
        <v>1.2</v>
      </c>
      <c r="I138" s="178">
        <v>193</v>
      </c>
      <c r="J138" s="178">
        <f>ROUND(I138*H138,2)</f>
        <v>231.59999999999999</v>
      </c>
      <c r="K138" s="175" t="s">
        <v>209</v>
      </c>
      <c r="L138" s="33"/>
      <c r="M138" s="179" t="s">
        <v>1</v>
      </c>
      <c r="N138" s="180" t="s">
        <v>35</v>
      </c>
      <c r="O138" s="181">
        <v>0.70899999999999996</v>
      </c>
      <c r="P138" s="181">
        <f>O138*H138</f>
        <v>0.85079999999999989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3" t="s">
        <v>166</v>
      </c>
      <c r="AT138" s="183" t="s">
        <v>156</v>
      </c>
      <c r="AU138" s="183" t="s">
        <v>79</v>
      </c>
      <c r="AY138" s="19" t="s">
        <v>153</v>
      </c>
      <c r="BE138" s="184">
        <f>IF(N138="základní",J138,0)</f>
        <v>231.59999999999999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9" t="s">
        <v>77</v>
      </c>
      <c r="BK138" s="184">
        <f>ROUND(I138*H138,2)</f>
        <v>231.59999999999999</v>
      </c>
      <c r="BL138" s="19" t="s">
        <v>166</v>
      </c>
      <c r="BM138" s="183" t="s">
        <v>294</v>
      </c>
    </row>
    <row r="139" s="13" customFormat="1">
      <c r="A139" s="13"/>
      <c r="B139" s="185"/>
      <c r="C139" s="13"/>
      <c r="D139" s="186" t="s">
        <v>162</v>
      </c>
      <c r="E139" s="187" t="s">
        <v>1</v>
      </c>
      <c r="F139" s="188" t="s">
        <v>291</v>
      </c>
      <c r="G139" s="13"/>
      <c r="H139" s="189">
        <v>1.2</v>
      </c>
      <c r="I139" s="13"/>
      <c r="J139" s="13"/>
      <c r="K139" s="13"/>
      <c r="L139" s="185"/>
      <c r="M139" s="190"/>
      <c r="N139" s="191"/>
      <c r="O139" s="191"/>
      <c r="P139" s="191"/>
      <c r="Q139" s="191"/>
      <c r="R139" s="191"/>
      <c r="S139" s="191"/>
      <c r="T139" s="19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7" t="s">
        <v>162</v>
      </c>
      <c r="AU139" s="187" t="s">
        <v>79</v>
      </c>
      <c r="AV139" s="13" t="s">
        <v>79</v>
      </c>
      <c r="AW139" s="13" t="s">
        <v>27</v>
      </c>
      <c r="AX139" s="13" t="s">
        <v>77</v>
      </c>
      <c r="AY139" s="187" t="s">
        <v>153</v>
      </c>
    </row>
    <row r="140" s="12" customFormat="1" ht="22.8" customHeight="1">
      <c r="A140" s="12"/>
      <c r="B140" s="160"/>
      <c r="C140" s="12"/>
      <c r="D140" s="161" t="s">
        <v>69</v>
      </c>
      <c r="E140" s="170" t="s">
        <v>79</v>
      </c>
      <c r="F140" s="170" t="s">
        <v>295</v>
      </c>
      <c r="G140" s="12"/>
      <c r="H140" s="12"/>
      <c r="I140" s="12"/>
      <c r="J140" s="171">
        <f>BK140</f>
        <v>3804.79</v>
      </c>
      <c r="K140" s="12"/>
      <c r="L140" s="160"/>
      <c r="M140" s="164"/>
      <c r="N140" s="165"/>
      <c r="O140" s="165"/>
      <c r="P140" s="166">
        <f>SUM(P141:P146)</f>
        <v>1.0993839999999999</v>
      </c>
      <c r="Q140" s="165"/>
      <c r="R140" s="166">
        <f>SUM(R141:R146)</f>
        <v>3.0055117399999998</v>
      </c>
      <c r="S140" s="165"/>
      <c r="T140" s="167">
        <f>SUM(T141:T146)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1" t="s">
        <v>77</v>
      </c>
      <c r="AT140" s="168" t="s">
        <v>69</v>
      </c>
      <c r="AU140" s="168" t="s">
        <v>77</v>
      </c>
      <c r="AY140" s="161" t="s">
        <v>153</v>
      </c>
      <c r="BK140" s="169">
        <f>SUM(BK141:BK146)</f>
        <v>3804.79</v>
      </c>
    </row>
    <row r="141" s="2" customFormat="1" ht="16.5" customHeight="1">
      <c r="A141" s="32"/>
      <c r="B141" s="172"/>
      <c r="C141" s="173" t="s">
        <v>172</v>
      </c>
      <c r="D141" s="173" t="s">
        <v>156</v>
      </c>
      <c r="E141" s="174" t="s">
        <v>296</v>
      </c>
      <c r="F141" s="175" t="s">
        <v>297</v>
      </c>
      <c r="G141" s="176" t="s">
        <v>288</v>
      </c>
      <c r="H141" s="177">
        <v>1.331</v>
      </c>
      <c r="I141" s="178">
        <v>2610</v>
      </c>
      <c r="J141" s="178">
        <f>ROUND(I141*H141,2)</f>
        <v>3473.9099999999999</v>
      </c>
      <c r="K141" s="175" t="s">
        <v>209</v>
      </c>
      <c r="L141" s="33"/>
      <c r="M141" s="179" t="s">
        <v>1</v>
      </c>
      <c r="N141" s="180" t="s">
        <v>35</v>
      </c>
      <c r="O141" s="181">
        <v>0.58399999999999996</v>
      </c>
      <c r="P141" s="181">
        <f>O141*H141</f>
        <v>0.77730399999999988</v>
      </c>
      <c r="Q141" s="181">
        <v>2.2563399999999998</v>
      </c>
      <c r="R141" s="181">
        <f>Q141*H141</f>
        <v>3.0031885399999996</v>
      </c>
      <c r="S141" s="181">
        <v>0</v>
      </c>
      <c r="T141" s="182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83" t="s">
        <v>166</v>
      </c>
      <c r="AT141" s="183" t="s">
        <v>156</v>
      </c>
      <c r="AU141" s="183" t="s">
        <v>79</v>
      </c>
      <c r="AY141" s="19" t="s">
        <v>153</v>
      </c>
      <c r="BE141" s="184">
        <f>IF(N141="základní",J141,0)</f>
        <v>3473.9099999999999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9" t="s">
        <v>77</v>
      </c>
      <c r="BK141" s="184">
        <f>ROUND(I141*H141,2)</f>
        <v>3473.9099999999999</v>
      </c>
      <c r="BL141" s="19" t="s">
        <v>166</v>
      </c>
      <c r="BM141" s="183" t="s">
        <v>298</v>
      </c>
    </row>
    <row r="142" s="13" customFormat="1">
      <c r="A142" s="13"/>
      <c r="B142" s="185"/>
      <c r="C142" s="13"/>
      <c r="D142" s="186" t="s">
        <v>162</v>
      </c>
      <c r="E142" s="187" t="s">
        <v>1</v>
      </c>
      <c r="F142" s="188" t="s">
        <v>299</v>
      </c>
      <c r="G142" s="13"/>
      <c r="H142" s="189">
        <v>1.331</v>
      </c>
      <c r="I142" s="13"/>
      <c r="J142" s="13"/>
      <c r="K142" s="13"/>
      <c r="L142" s="185"/>
      <c r="M142" s="190"/>
      <c r="N142" s="191"/>
      <c r="O142" s="191"/>
      <c r="P142" s="191"/>
      <c r="Q142" s="191"/>
      <c r="R142" s="191"/>
      <c r="S142" s="191"/>
      <c r="T142" s="19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7" t="s">
        <v>162</v>
      </c>
      <c r="AU142" s="187" t="s">
        <v>79</v>
      </c>
      <c r="AV142" s="13" t="s">
        <v>79</v>
      </c>
      <c r="AW142" s="13" t="s">
        <v>27</v>
      </c>
      <c r="AX142" s="13" t="s">
        <v>70</v>
      </c>
      <c r="AY142" s="187" t="s">
        <v>153</v>
      </c>
    </row>
    <row r="143" s="14" customFormat="1">
      <c r="A143" s="14"/>
      <c r="B143" s="193"/>
      <c r="C143" s="14"/>
      <c r="D143" s="186" t="s">
        <v>162</v>
      </c>
      <c r="E143" s="194" t="s">
        <v>1</v>
      </c>
      <c r="F143" s="195" t="s">
        <v>165</v>
      </c>
      <c r="G143" s="14"/>
      <c r="H143" s="196">
        <v>1.331</v>
      </c>
      <c r="I143" s="14"/>
      <c r="J143" s="14"/>
      <c r="K143" s="14"/>
      <c r="L143" s="193"/>
      <c r="M143" s="197"/>
      <c r="N143" s="198"/>
      <c r="O143" s="198"/>
      <c r="P143" s="198"/>
      <c r="Q143" s="198"/>
      <c r="R143" s="198"/>
      <c r="S143" s="198"/>
      <c r="T143" s="19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94" t="s">
        <v>162</v>
      </c>
      <c r="AU143" s="194" t="s">
        <v>79</v>
      </c>
      <c r="AV143" s="14" t="s">
        <v>166</v>
      </c>
      <c r="AW143" s="14" t="s">
        <v>27</v>
      </c>
      <c r="AX143" s="14" t="s">
        <v>77</v>
      </c>
      <c r="AY143" s="194" t="s">
        <v>153</v>
      </c>
    </row>
    <row r="144" s="2" customFormat="1" ht="16.5" customHeight="1">
      <c r="A144" s="32"/>
      <c r="B144" s="172"/>
      <c r="C144" s="173" t="s">
        <v>166</v>
      </c>
      <c r="D144" s="173" t="s">
        <v>156</v>
      </c>
      <c r="E144" s="174" t="s">
        <v>300</v>
      </c>
      <c r="F144" s="175" t="s">
        <v>301</v>
      </c>
      <c r="G144" s="176" t="s">
        <v>235</v>
      </c>
      <c r="H144" s="177">
        <v>0.88</v>
      </c>
      <c r="I144" s="178">
        <v>312</v>
      </c>
      <c r="J144" s="178">
        <f>ROUND(I144*H144,2)</f>
        <v>274.56</v>
      </c>
      <c r="K144" s="175" t="s">
        <v>209</v>
      </c>
      <c r="L144" s="33"/>
      <c r="M144" s="179" t="s">
        <v>1</v>
      </c>
      <c r="N144" s="180" t="s">
        <v>35</v>
      </c>
      <c r="O144" s="181">
        <v>0.27400000000000002</v>
      </c>
      <c r="P144" s="181">
        <f>O144*H144</f>
        <v>0.24112000000000003</v>
      </c>
      <c r="Q144" s="181">
        <v>0.00264</v>
      </c>
      <c r="R144" s="181">
        <f>Q144*H144</f>
        <v>0.0023232000000000001</v>
      </c>
      <c r="S144" s="181">
        <v>0</v>
      </c>
      <c r="T144" s="182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83" t="s">
        <v>166</v>
      </c>
      <c r="AT144" s="183" t="s">
        <v>156</v>
      </c>
      <c r="AU144" s="183" t="s">
        <v>79</v>
      </c>
      <c r="AY144" s="19" t="s">
        <v>153</v>
      </c>
      <c r="BE144" s="184">
        <f>IF(N144="základní",J144,0)</f>
        <v>274.56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9" t="s">
        <v>77</v>
      </c>
      <c r="BK144" s="184">
        <f>ROUND(I144*H144,2)</f>
        <v>274.56</v>
      </c>
      <c r="BL144" s="19" t="s">
        <v>166</v>
      </c>
      <c r="BM144" s="183" t="s">
        <v>302</v>
      </c>
    </row>
    <row r="145" s="13" customFormat="1">
      <c r="A145" s="13"/>
      <c r="B145" s="185"/>
      <c r="C145" s="13"/>
      <c r="D145" s="186" t="s">
        <v>162</v>
      </c>
      <c r="E145" s="187" t="s">
        <v>1</v>
      </c>
      <c r="F145" s="188" t="s">
        <v>303</v>
      </c>
      <c r="G145" s="13"/>
      <c r="H145" s="189">
        <v>0.88</v>
      </c>
      <c r="I145" s="13"/>
      <c r="J145" s="13"/>
      <c r="K145" s="13"/>
      <c r="L145" s="185"/>
      <c r="M145" s="190"/>
      <c r="N145" s="191"/>
      <c r="O145" s="191"/>
      <c r="P145" s="191"/>
      <c r="Q145" s="191"/>
      <c r="R145" s="191"/>
      <c r="S145" s="191"/>
      <c r="T145" s="19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7" t="s">
        <v>162</v>
      </c>
      <c r="AU145" s="187" t="s">
        <v>79</v>
      </c>
      <c r="AV145" s="13" t="s">
        <v>79</v>
      </c>
      <c r="AW145" s="13" t="s">
        <v>27</v>
      </c>
      <c r="AX145" s="13" t="s">
        <v>77</v>
      </c>
      <c r="AY145" s="187" t="s">
        <v>153</v>
      </c>
    </row>
    <row r="146" s="2" customFormat="1" ht="16.5" customHeight="1">
      <c r="A146" s="32"/>
      <c r="B146" s="172"/>
      <c r="C146" s="173" t="s">
        <v>179</v>
      </c>
      <c r="D146" s="173" t="s">
        <v>156</v>
      </c>
      <c r="E146" s="174" t="s">
        <v>304</v>
      </c>
      <c r="F146" s="175" t="s">
        <v>305</v>
      </c>
      <c r="G146" s="176" t="s">
        <v>235</v>
      </c>
      <c r="H146" s="177">
        <v>0.88</v>
      </c>
      <c r="I146" s="178">
        <v>64</v>
      </c>
      <c r="J146" s="178">
        <f>ROUND(I146*H146,2)</f>
        <v>56.32</v>
      </c>
      <c r="K146" s="175" t="s">
        <v>209</v>
      </c>
      <c r="L146" s="33"/>
      <c r="M146" s="179" t="s">
        <v>1</v>
      </c>
      <c r="N146" s="180" t="s">
        <v>35</v>
      </c>
      <c r="O146" s="181">
        <v>0.091999999999999998</v>
      </c>
      <c r="P146" s="181">
        <f>O146*H146</f>
        <v>0.080960000000000004</v>
      </c>
      <c r="Q146" s="181">
        <v>0</v>
      </c>
      <c r="R146" s="181">
        <f>Q146*H146</f>
        <v>0</v>
      </c>
      <c r="S146" s="181">
        <v>0</v>
      </c>
      <c r="T146" s="182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83" t="s">
        <v>166</v>
      </c>
      <c r="AT146" s="183" t="s">
        <v>156</v>
      </c>
      <c r="AU146" s="183" t="s">
        <v>79</v>
      </c>
      <c r="AY146" s="19" t="s">
        <v>153</v>
      </c>
      <c r="BE146" s="184">
        <f>IF(N146="základní",J146,0)</f>
        <v>56.32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9" t="s">
        <v>77</v>
      </c>
      <c r="BK146" s="184">
        <f>ROUND(I146*H146,2)</f>
        <v>56.32</v>
      </c>
      <c r="BL146" s="19" t="s">
        <v>166</v>
      </c>
      <c r="BM146" s="183" t="s">
        <v>306</v>
      </c>
    </row>
    <row r="147" s="12" customFormat="1" ht="22.8" customHeight="1">
      <c r="A147" s="12"/>
      <c r="B147" s="160"/>
      <c r="C147" s="12"/>
      <c r="D147" s="161" t="s">
        <v>69</v>
      </c>
      <c r="E147" s="170" t="s">
        <v>179</v>
      </c>
      <c r="F147" s="170" t="s">
        <v>232</v>
      </c>
      <c r="G147" s="12"/>
      <c r="H147" s="12"/>
      <c r="I147" s="12"/>
      <c r="J147" s="171">
        <f>BK147</f>
        <v>147145.17999999999</v>
      </c>
      <c r="K147" s="12"/>
      <c r="L147" s="160"/>
      <c r="M147" s="164"/>
      <c r="N147" s="165"/>
      <c r="O147" s="165"/>
      <c r="P147" s="166">
        <f>SUM(P148:P163)</f>
        <v>182.28858</v>
      </c>
      <c r="Q147" s="165"/>
      <c r="R147" s="166">
        <f>SUM(R148:R163)</f>
        <v>52.124003999999999</v>
      </c>
      <c r="S147" s="165"/>
      <c r="T147" s="167">
        <f>SUM(T148:T163)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61" t="s">
        <v>77</v>
      </c>
      <c r="AT147" s="168" t="s">
        <v>69</v>
      </c>
      <c r="AU147" s="168" t="s">
        <v>77</v>
      </c>
      <c r="AY147" s="161" t="s">
        <v>153</v>
      </c>
      <c r="BK147" s="169">
        <f>SUM(BK148:BK163)</f>
        <v>147145.17999999999</v>
      </c>
    </row>
    <row r="148" s="2" customFormat="1" ht="16.5" customHeight="1">
      <c r="A148" s="32"/>
      <c r="B148" s="172"/>
      <c r="C148" s="173" t="s">
        <v>183</v>
      </c>
      <c r="D148" s="173" t="s">
        <v>156</v>
      </c>
      <c r="E148" s="174" t="s">
        <v>307</v>
      </c>
      <c r="F148" s="175" t="s">
        <v>308</v>
      </c>
      <c r="G148" s="176" t="s">
        <v>235</v>
      </c>
      <c r="H148" s="177">
        <v>11.640000000000001</v>
      </c>
      <c r="I148" s="178">
        <v>120</v>
      </c>
      <c r="J148" s="178">
        <f>ROUND(I148*H148,2)</f>
        <v>1396.8</v>
      </c>
      <c r="K148" s="175" t="s">
        <v>1</v>
      </c>
      <c r="L148" s="33"/>
      <c r="M148" s="179" t="s">
        <v>1</v>
      </c>
      <c r="N148" s="180" t="s">
        <v>35</v>
      </c>
      <c r="O148" s="181">
        <v>0</v>
      </c>
      <c r="P148" s="181">
        <f>O148*H148</f>
        <v>0</v>
      </c>
      <c r="Q148" s="181">
        <v>0</v>
      </c>
      <c r="R148" s="181">
        <f>Q148*H148</f>
        <v>0</v>
      </c>
      <c r="S148" s="181">
        <v>0</v>
      </c>
      <c r="T148" s="182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83" t="s">
        <v>166</v>
      </c>
      <c r="AT148" s="183" t="s">
        <v>156</v>
      </c>
      <c r="AU148" s="183" t="s">
        <v>79</v>
      </c>
      <c r="AY148" s="19" t="s">
        <v>153</v>
      </c>
      <c r="BE148" s="184">
        <f>IF(N148="základní",J148,0)</f>
        <v>1396.8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9" t="s">
        <v>77</v>
      </c>
      <c r="BK148" s="184">
        <f>ROUND(I148*H148,2)</f>
        <v>1396.8</v>
      </c>
      <c r="BL148" s="19" t="s">
        <v>166</v>
      </c>
      <c r="BM148" s="183" t="s">
        <v>309</v>
      </c>
    </row>
    <row r="149" s="13" customFormat="1">
      <c r="A149" s="13"/>
      <c r="B149" s="185"/>
      <c r="C149" s="13"/>
      <c r="D149" s="186" t="s">
        <v>162</v>
      </c>
      <c r="E149" s="187" t="s">
        <v>1</v>
      </c>
      <c r="F149" s="188" t="s">
        <v>237</v>
      </c>
      <c r="G149" s="13"/>
      <c r="H149" s="189">
        <v>-157.93000000000001</v>
      </c>
      <c r="I149" s="13"/>
      <c r="J149" s="13"/>
      <c r="K149" s="13"/>
      <c r="L149" s="185"/>
      <c r="M149" s="190"/>
      <c r="N149" s="191"/>
      <c r="O149" s="191"/>
      <c r="P149" s="191"/>
      <c r="Q149" s="191"/>
      <c r="R149" s="191"/>
      <c r="S149" s="191"/>
      <c r="T149" s="19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7" t="s">
        <v>162</v>
      </c>
      <c r="AU149" s="187" t="s">
        <v>79</v>
      </c>
      <c r="AV149" s="13" t="s">
        <v>79</v>
      </c>
      <c r="AW149" s="13" t="s">
        <v>27</v>
      </c>
      <c r="AX149" s="13" t="s">
        <v>70</v>
      </c>
      <c r="AY149" s="187" t="s">
        <v>153</v>
      </c>
    </row>
    <row r="150" s="13" customFormat="1">
      <c r="A150" s="13"/>
      <c r="B150" s="185"/>
      <c r="C150" s="13"/>
      <c r="D150" s="186" t="s">
        <v>162</v>
      </c>
      <c r="E150" s="187" t="s">
        <v>1</v>
      </c>
      <c r="F150" s="188" t="s">
        <v>310</v>
      </c>
      <c r="G150" s="13"/>
      <c r="H150" s="189">
        <v>46.25</v>
      </c>
      <c r="I150" s="13"/>
      <c r="J150" s="13"/>
      <c r="K150" s="13"/>
      <c r="L150" s="185"/>
      <c r="M150" s="190"/>
      <c r="N150" s="191"/>
      <c r="O150" s="191"/>
      <c r="P150" s="191"/>
      <c r="Q150" s="191"/>
      <c r="R150" s="191"/>
      <c r="S150" s="191"/>
      <c r="T150" s="19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187" t="s">
        <v>162</v>
      </c>
      <c r="AU150" s="187" t="s">
        <v>79</v>
      </c>
      <c r="AV150" s="13" t="s">
        <v>79</v>
      </c>
      <c r="AW150" s="13" t="s">
        <v>27</v>
      </c>
      <c r="AX150" s="13" t="s">
        <v>70</v>
      </c>
      <c r="AY150" s="187" t="s">
        <v>153</v>
      </c>
    </row>
    <row r="151" s="13" customFormat="1">
      <c r="A151" s="13"/>
      <c r="B151" s="185"/>
      <c r="C151" s="13"/>
      <c r="D151" s="186" t="s">
        <v>162</v>
      </c>
      <c r="E151" s="187" t="s">
        <v>1</v>
      </c>
      <c r="F151" s="188" t="s">
        <v>311</v>
      </c>
      <c r="G151" s="13"/>
      <c r="H151" s="189">
        <v>123.31999999999999</v>
      </c>
      <c r="I151" s="13"/>
      <c r="J151" s="13"/>
      <c r="K151" s="13"/>
      <c r="L151" s="185"/>
      <c r="M151" s="190"/>
      <c r="N151" s="191"/>
      <c r="O151" s="191"/>
      <c r="P151" s="191"/>
      <c r="Q151" s="191"/>
      <c r="R151" s="191"/>
      <c r="S151" s="191"/>
      <c r="T151" s="19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7" t="s">
        <v>162</v>
      </c>
      <c r="AU151" s="187" t="s">
        <v>79</v>
      </c>
      <c r="AV151" s="13" t="s">
        <v>79</v>
      </c>
      <c r="AW151" s="13" t="s">
        <v>27</v>
      </c>
      <c r="AX151" s="13" t="s">
        <v>70</v>
      </c>
      <c r="AY151" s="187" t="s">
        <v>153</v>
      </c>
    </row>
    <row r="152" s="14" customFormat="1">
      <c r="A152" s="14"/>
      <c r="B152" s="193"/>
      <c r="C152" s="14"/>
      <c r="D152" s="186" t="s">
        <v>162</v>
      </c>
      <c r="E152" s="194" t="s">
        <v>1</v>
      </c>
      <c r="F152" s="195" t="s">
        <v>165</v>
      </c>
      <c r="G152" s="14"/>
      <c r="H152" s="196">
        <v>11.639999999999986</v>
      </c>
      <c r="I152" s="14"/>
      <c r="J152" s="14"/>
      <c r="K152" s="14"/>
      <c r="L152" s="193"/>
      <c r="M152" s="197"/>
      <c r="N152" s="198"/>
      <c r="O152" s="198"/>
      <c r="P152" s="198"/>
      <c r="Q152" s="198"/>
      <c r="R152" s="198"/>
      <c r="S152" s="198"/>
      <c r="T152" s="19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194" t="s">
        <v>162</v>
      </c>
      <c r="AU152" s="194" t="s">
        <v>79</v>
      </c>
      <c r="AV152" s="14" t="s">
        <v>166</v>
      </c>
      <c r="AW152" s="14" t="s">
        <v>27</v>
      </c>
      <c r="AX152" s="14" t="s">
        <v>77</v>
      </c>
      <c r="AY152" s="194" t="s">
        <v>153</v>
      </c>
    </row>
    <row r="153" s="2" customFormat="1" ht="16.5" customHeight="1">
      <c r="A153" s="32"/>
      <c r="B153" s="172"/>
      <c r="C153" s="173" t="s">
        <v>187</v>
      </c>
      <c r="D153" s="173" t="s">
        <v>156</v>
      </c>
      <c r="E153" s="174" t="s">
        <v>312</v>
      </c>
      <c r="F153" s="175" t="s">
        <v>313</v>
      </c>
      <c r="G153" s="176" t="s">
        <v>235</v>
      </c>
      <c r="H153" s="177">
        <v>11.640000000000001</v>
      </c>
      <c r="I153" s="178">
        <v>120</v>
      </c>
      <c r="J153" s="178">
        <f>ROUND(I153*H153,2)</f>
        <v>1396.8</v>
      </c>
      <c r="K153" s="175" t="s">
        <v>1</v>
      </c>
      <c r="L153" s="33"/>
      <c r="M153" s="179" t="s">
        <v>1</v>
      </c>
      <c r="N153" s="180" t="s">
        <v>35</v>
      </c>
      <c r="O153" s="181">
        <v>0</v>
      </c>
      <c r="P153" s="181">
        <f>O153*H153</f>
        <v>0</v>
      </c>
      <c r="Q153" s="181">
        <v>0</v>
      </c>
      <c r="R153" s="181">
        <f>Q153*H153</f>
        <v>0</v>
      </c>
      <c r="S153" s="181">
        <v>0</v>
      </c>
      <c r="T153" s="182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83" t="s">
        <v>166</v>
      </c>
      <c r="AT153" s="183" t="s">
        <v>156</v>
      </c>
      <c r="AU153" s="183" t="s">
        <v>79</v>
      </c>
      <c r="AY153" s="19" t="s">
        <v>153</v>
      </c>
      <c r="BE153" s="184">
        <f>IF(N153="základní",J153,0)</f>
        <v>1396.8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9" t="s">
        <v>77</v>
      </c>
      <c r="BK153" s="184">
        <f>ROUND(I153*H153,2)</f>
        <v>1396.8</v>
      </c>
      <c r="BL153" s="19" t="s">
        <v>166</v>
      </c>
      <c r="BM153" s="183" t="s">
        <v>314</v>
      </c>
    </row>
    <row r="154" s="13" customFormat="1">
      <c r="A154" s="13"/>
      <c r="B154" s="185"/>
      <c r="C154" s="13"/>
      <c r="D154" s="186" t="s">
        <v>162</v>
      </c>
      <c r="E154" s="187" t="s">
        <v>1</v>
      </c>
      <c r="F154" s="188" t="s">
        <v>237</v>
      </c>
      <c r="G154" s="13"/>
      <c r="H154" s="189">
        <v>-157.93000000000001</v>
      </c>
      <c r="I154" s="13"/>
      <c r="J154" s="13"/>
      <c r="K154" s="13"/>
      <c r="L154" s="185"/>
      <c r="M154" s="190"/>
      <c r="N154" s="191"/>
      <c r="O154" s="191"/>
      <c r="P154" s="191"/>
      <c r="Q154" s="191"/>
      <c r="R154" s="191"/>
      <c r="S154" s="191"/>
      <c r="T154" s="19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7" t="s">
        <v>162</v>
      </c>
      <c r="AU154" s="187" t="s">
        <v>79</v>
      </c>
      <c r="AV154" s="13" t="s">
        <v>79</v>
      </c>
      <c r="AW154" s="13" t="s">
        <v>27</v>
      </c>
      <c r="AX154" s="13" t="s">
        <v>70</v>
      </c>
      <c r="AY154" s="187" t="s">
        <v>153</v>
      </c>
    </row>
    <row r="155" s="13" customFormat="1">
      <c r="A155" s="13"/>
      <c r="B155" s="185"/>
      <c r="C155" s="13"/>
      <c r="D155" s="186" t="s">
        <v>162</v>
      </c>
      <c r="E155" s="187" t="s">
        <v>1</v>
      </c>
      <c r="F155" s="188" t="s">
        <v>310</v>
      </c>
      <c r="G155" s="13"/>
      <c r="H155" s="189">
        <v>46.25</v>
      </c>
      <c r="I155" s="13"/>
      <c r="J155" s="13"/>
      <c r="K155" s="13"/>
      <c r="L155" s="185"/>
      <c r="M155" s="190"/>
      <c r="N155" s="191"/>
      <c r="O155" s="191"/>
      <c r="P155" s="191"/>
      <c r="Q155" s="191"/>
      <c r="R155" s="191"/>
      <c r="S155" s="191"/>
      <c r="T155" s="19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7" t="s">
        <v>162</v>
      </c>
      <c r="AU155" s="187" t="s">
        <v>79</v>
      </c>
      <c r="AV155" s="13" t="s">
        <v>79</v>
      </c>
      <c r="AW155" s="13" t="s">
        <v>27</v>
      </c>
      <c r="AX155" s="13" t="s">
        <v>70</v>
      </c>
      <c r="AY155" s="187" t="s">
        <v>153</v>
      </c>
    </row>
    <row r="156" s="13" customFormat="1">
      <c r="A156" s="13"/>
      <c r="B156" s="185"/>
      <c r="C156" s="13"/>
      <c r="D156" s="186" t="s">
        <v>162</v>
      </c>
      <c r="E156" s="187" t="s">
        <v>1</v>
      </c>
      <c r="F156" s="188" t="s">
        <v>311</v>
      </c>
      <c r="G156" s="13"/>
      <c r="H156" s="189">
        <v>123.31999999999999</v>
      </c>
      <c r="I156" s="13"/>
      <c r="J156" s="13"/>
      <c r="K156" s="13"/>
      <c r="L156" s="185"/>
      <c r="M156" s="190"/>
      <c r="N156" s="191"/>
      <c r="O156" s="191"/>
      <c r="P156" s="191"/>
      <c r="Q156" s="191"/>
      <c r="R156" s="191"/>
      <c r="S156" s="191"/>
      <c r="T156" s="192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187" t="s">
        <v>162</v>
      </c>
      <c r="AU156" s="187" t="s">
        <v>79</v>
      </c>
      <c r="AV156" s="13" t="s">
        <v>79</v>
      </c>
      <c r="AW156" s="13" t="s">
        <v>27</v>
      </c>
      <c r="AX156" s="13" t="s">
        <v>70</v>
      </c>
      <c r="AY156" s="187" t="s">
        <v>153</v>
      </c>
    </row>
    <row r="157" s="14" customFormat="1">
      <c r="A157" s="14"/>
      <c r="B157" s="193"/>
      <c r="C157" s="14"/>
      <c r="D157" s="186" t="s">
        <v>162</v>
      </c>
      <c r="E157" s="194" t="s">
        <v>1</v>
      </c>
      <c r="F157" s="195" t="s">
        <v>165</v>
      </c>
      <c r="G157" s="14"/>
      <c r="H157" s="196">
        <v>11.639999999999986</v>
      </c>
      <c r="I157" s="14"/>
      <c r="J157" s="14"/>
      <c r="K157" s="14"/>
      <c r="L157" s="193"/>
      <c r="M157" s="197"/>
      <c r="N157" s="198"/>
      <c r="O157" s="198"/>
      <c r="P157" s="198"/>
      <c r="Q157" s="198"/>
      <c r="R157" s="198"/>
      <c r="S157" s="198"/>
      <c r="T157" s="199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194" t="s">
        <v>162</v>
      </c>
      <c r="AU157" s="194" t="s">
        <v>79</v>
      </c>
      <c r="AV157" s="14" t="s">
        <v>166</v>
      </c>
      <c r="AW157" s="14" t="s">
        <v>27</v>
      </c>
      <c r="AX157" s="14" t="s">
        <v>77</v>
      </c>
      <c r="AY157" s="194" t="s">
        <v>153</v>
      </c>
    </row>
    <row r="158" s="2" customFormat="1" ht="16.5" customHeight="1">
      <c r="A158" s="32"/>
      <c r="B158" s="172"/>
      <c r="C158" s="200" t="s">
        <v>241</v>
      </c>
      <c r="D158" s="200" t="s">
        <v>167</v>
      </c>
      <c r="E158" s="201" t="s">
        <v>315</v>
      </c>
      <c r="F158" s="202" t="s">
        <v>316</v>
      </c>
      <c r="G158" s="203" t="s">
        <v>317</v>
      </c>
      <c r="H158" s="204">
        <v>14</v>
      </c>
      <c r="I158" s="205">
        <v>469</v>
      </c>
      <c r="J158" s="205">
        <f>ROUND(I158*H158,2)</f>
        <v>6566</v>
      </c>
      <c r="K158" s="202" t="s">
        <v>209</v>
      </c>
      <c r="L158" s="206"/>
      <c r="M158" s="207" t="s">
        <v>1</v>
      </c>
      <c r="N158" s="208" t="s">
        <v>35</v>
      </c>
      <c r="O158" s="181">
        <v>0</v>
      </c>
      <c r="P158" s="181">
        <f>O158*H158</f>
        <v>0</v>
      </c>
      <c r="Q158" s="181">
        <v>1</v>
      </c>
      <c r="R158" s="181">
        <f>Q158*H158</f>
        <v>14</v>
      </c>
      <c r="S158" s="181">
        <v>0</v>
      </c>
      <c r="T158" s="182">
        <f>S158*H158</f>
        <v>0</v>
      </c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R158" s="183" t="s">
        <v>241</v>
      </c>
      <c r="AT158" s="183" t="s">
        <v>167</v>
      </c>
      <c r="AU158" s="183" t="s">
        <v>79</v>
      </c>
      <c r="AY158" s="19" t="s">
        <v>153</v>
      </c>
      <c r="BE158" s="184">
        <f>IF(N158="základní",J158,0)</f>
        <v>6566</v>
      </c>
      <c r="BF158" s="184">
        <f>IF(N158="snížená",J158,0)</f>
        <v>0</v>
      </c>
      <c r="BG158" s="184">
        <f>IF(N158="zákl. přenesená",J158,0)</f>
        <v>0</v>
      </c>
      <c r="BH158" s="184">
        <f>IF(N158="sníž. přenesená",J158,0)</f>
        <v>0</v>
      </c>
      <c r="BI158" s="184">
        <f>IF(N158="nulová",J158,0)</f>
        <v>0</v>
      </c>
      <c r="BJ158" s="19" t="s">
        <v>77</v>
      </c>
      <c r="BK158" s="184">
        <f>ROUND(I158*H158,2)</f>
        <v>6566</v>
      </c>
      <c r="BL158" s="19" t="s">
        <v>166</v>
      </c>
      <c r="BM158" s="183" t="s">
        <v>318</v>
      </c>
    </row>
    <row r="159" s="13" customFormat="1">
      <c r="A159" s="13"/>
      <c r="B159" s="185"/>
      <c r="C159" s="13"/>
      <c r="D159" s="186" t="s">
        <v>162</v>
      </c>
      <c r="E159" s="187" t="s">
        <v>1</v>
      </c>
      <c r="F159" s="188" t="s">
        <v>319</v>
      </c>
      <c r="G159" s="13"/>
      <c r="H159" s="189">
        <v>14</v>
      </c>
      <c r="I159" s="13"/>
      <c r="J159" s="13"/>
      <c r="K159" s="13"/>
      <c r="L159" s="185"/>
      <c r="M159" s="190"/>
      <c r="N159" s="191"/>
      <c r="O159" s="191"/>
      <c r="P159" s="191"/>
      <c r="Q159" s="191"/>
      <c r="R159" s="191"/>
      <c r="S159" s="191"/>
      <c r="T159" s="19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187" t="s">
        <v>162</v>
      </c>
      <c r="AU159" s="187" t="s">
        <v>79</v>
      </c>
      <c r="AV159" s="13" t="s">
        <v>79</v>
      </c>
      <c r="AW159" s="13" t="s">
        <v>27</v>
      </c>
      <c r="AX159" s="13" t="s">
        <v>77</v>
      </c>
      <c r="AY159" s="187" t="s">
        <v>153</v>
      </c>
    </row>
    <row r="160" s="2" customFormat="1" ht="16.5" customHeight="1">
      <c r="A160" s="32"/>
      <c r="B160" s="172"/>
      <c r="C160" s="173" t="s">
        <v>271</v>
      </c>
      <c r="D160" s="173" t="s">
        <v>156</v>
      </c>
      <c r="E160" s="174" t="s">
        <v>320</v>
      </c>
      <c r="F160" s="175" t="s">
        <v>321</v>
      </c>
      <c r="G160" s="176" t="s">
        <v>235</v>
      </c>
      <c r="H160" s="177">
        <v>132.66999999999999</v>
      </c>
      <c r="I160" s="178">
        <v>602</v>
      </c>
      <c r="J160" s="178">
        <f>ROUND(I160*H160,2)</f>
        <v>79867.339999999997</v>
      </c>
      <c r="K160" s="175" t="s">
        <v>209</v>
      </c>
      <c r="L160" s="33"/>
      <c r="M160" s="179" t="s">
        <v>1</v>
      </c>
      <c r="N160" s="180" t="s">
        <v>35</v>
      </c>
      <c r="O160" s="181">
        <v>1.3740000000000001</v>
      </c>
      <c r="P160" s="181">
        <f>O160*H160</f>
        <v>182.28858</v>
      </c>
      <c r="Q160" s="181">
        <v>0.16700000000000001</v>
      </c>
      <c r="R160" s="181">
        <f>Q160*H160</f>
        <v>22.155889999999999</v>
      </c>
      <c r="S160" s="181">
        <v>0</v>
      </c>
      <c r="T160" s="182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83" t="s">
        <v>166</v>
      </c>
      <c r="AT160" s="183" t="s">
        <v>156</v>
      </c>
      <c r="AU160" s="183" t="s">
        <v>79</v>
      </c>
      <c r="AY160" s="19" t="s">
        <v>153</v>
      </c>
      <c r="BE160" s="184">
        <f>IF(N160="základní",J160,0)</f>
        <v>79867.339999999997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9" t="s">
        <v>77</v>
      </c>
      <c r="BK160" s="184">
        <f>ROUND(I160*H160,2)</f>
        <v>79867.339999999997</v>
      </c>
      <c r="BL160" s="19" t="s">
        <v>166</v>
      </c>
      <c r="BM160" s="183" t="s">
        <v>322</v>
      </c>
    </row>
    <row r="161" s="13" customFormat="1">
      <c r="A161" s="13"/>
      <c r="B161" s="185"/>
      <c r="C161" s="13"/>
      <c r="D161" s="186" t="s">
        <v>162</v>
      </c>
      <c r="E161" s="187" t="s">
        <v>1</v>
      </c>
      <c r="F161" s="188" t="s">
        <v>323</v>
      </c>
      <c r="G161" s="13"/>
      <c r="H161" s="189">
        <v>132.66999999999999</v>
      </c>
      <c r="I161" s="13"/>
      <c r="J161" s="13"/>
      <c r="K161" s="13"/>
      <c r="L161" s="185"/>
      <c r="M161" s="190"/>
      <c r="N161" s="191"/>
      <c r="O161" s="191"/>
      <c r="P161" s="191"/>
      <c r="Q161" s="191"/>
      <c r="R161" s="191"/>
      <c r="S161" s="191"/>
      <c r="T161" s="19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7" t="s">
        <v>162</v>
      </c>
      <c r="AU161" s="187" t="s">
        <v>79</v>
      </c>
      <c r="AV161" s="13" t="s">
        <v>79</v>
      </c>
      <c r="AW161" s="13" t="s">
        <v>27</v>
      </c>
      <c r="AX161" s="13" t="s">
        <v>77</v>
      </c>
      <c r="AY161" s="187" t="s">
        <v>153</v>
      </c>
    </row>
    <row r="162" s="2" customFormat="1" ht="16.5" customHeight="1">
      <c r="A162" s="32"/>
      <c r="B162" s="172"/>
      <c r="C162" s="200" t="s">
        <v>276</v>
      </c>
      <c r="D162" s="200" t="s">
        <v>167</v>
      </c>
      <c r="E162" s="201" t="s">
        <v>324</v>
      </c>
      <c r="F162" s="202" t="s">
        <v>325</v>
      </c>
      <c r="G162" s="203" t="s">
        <v>235</v>
      </c>
      <c r="H162" s="204">
        <v>135.32300000000001</v>
      </c>
      <c r="I162" s="205">
        <v>428</v>
      </c>
      <c r="J162" s="205">
        <f>ROUND(I162*H162,2)</f>
        <v>57918.239999999998</v>
      </c>
      <c r="K162" s="202" t="s">
        <v>209</v>
      </c>
      <c r="L162" s="206"/>
      <c r="M162" s="207" t="s">
        <v>1</v>
      </c>
      <c r="N162" s="208" t="s">
        <v>35</v>
      </c>
      <c r="O162" s="181">
        <v>0</v>
      </c>
      <c r="P162" s="181">
        <f>O162*H162</f>
        <v>0</v>
      </c>
      <c r="Q162" s="181">
        <v>0.11799999999999999</v>
      </c>
      <c r="R162" s="181">
        <f>Q162*H162</f>
        <v>15.968114</v>
      </c>
      <c r="S162" s="181">
        <v>0</v>
      </c>
      <c r="T162" s="182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83" t="s">
        <v>241</v>
      </c>
      <c r="AT162" s="183" t="s">
        <v>167</v>
      </c>
      <c r="AU162" s="183" t="s">
        <v>79</v>
      </c>
      <c r="AY162" s="19" t="s">
        <v>153</v>
      </c>
      <c r="BE162" s="184">
        <f>IF(N162="základní",J162,0)</f>
        <v>57918.239999999998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9" t="s">
        <v>77</v>
      </c>
      <c r="BK162" s="184">
        <f>ROUND(I162*H162,2)</f>
        <v>57918.239999999998</v>
      </c>
      <c r="BL162" s="19" t="s">
        <v>166</v>
      </c>
      <c r="BM162" s="183" t="s">
        <v>326</v>
      </c>
    </row>
    <row r="163" s="13" customFormat="1">
      <c r="A163" s="13"/>
      <c r="B163" s="185"/>
      <c r="C163" s="13"/>
      <c r="D163" s="186" t="s">
        <v>162</v>
      </c>
      <c r="E163" s="187" t="s">
        <v>1</v>
      </c>
      <c r="F163" s="188" t="s">
        <v>327</v>
      </c>
      <c r="G163" s="13"/>
      <c r="H163" s="189">
        <v>135.32300000000001</v>
      </c>
      <c r="I163" s="13"/>
      <c r="J163" s="13"/>
      <c r="K163" s="13"/>
      <c r="L163" s="185"/>
      <c r="M163" s="190"/>
      <c r="N163" s="191"/>
      <c r="O163" s="191"/>
      <c r="P163" s="191"/>
      <c r="Q163" s="191"/>
      <c r="R163" s="191"/>
      <c r="S163" s="191"/>
      <c r="T163" s="19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187" t="s">
        <v>162</v>
      </c>
      <c r="AU163" s="187" t="s">
        <v>79</v>
      </c>
      <c r="AV163" s="13" t="s">
        <v>79</v>
      </c>
      <c r="AW163" s="13" t="s">
        <v>27</v>
      </c>
      <c r="AX163" s="13" t="s">
        <v>77</v>
      </c>
      <c r="AY163" s="187" t="s">
        <v>153</v>
      </c>
    </row>
    <row r="164" s="12" customFormat="1" ht="22.8" customHeight="1">
      <c r="A164" s="12"/>
      <c r="B164" s="160"/>
      <c r="C164" s="12"/>
      <c r="D164" s="161" t="s">
        <v>69</v>
      </c>
      <c r="E164" s="170" t="s">
        <v>245</v>
      </c>
      <c r="F164" s="170" t="s">
        <v>246</v>
      </c>
      <c r="G164" s="12"/>
      <c r="H164" s="12"/>
      <c r="I164" s="12"/>
      <c r="J164" s="171">
        <f>BK164</f>
        <v>4935.3800000000001</v>
      </c>
      <c r="K164" s="12"/>
      <c r="L164" s="160"/>
      <c r="M164" s="164"/>
      <c r="N164" s="165"/>
      <c r="O164" s="165"/>
      <c r="P164" s="166">
        <f>SUM(P165:P166)</f>
        <v>3.7668749999999998</v>
      </c>
      <c r="Q164" s="165"/>
      <c r="R164" s="166">
        <f>SUM(R165:R166)</f>
        <v>4.2373500000000002</v>
      </c>
      <c r="S164" s="165"/>
      <c r="T164" s="167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61" t="s">
        <v>77</v>
      </c>
      <c r="AT164" s="168" t="s">
        <v>69</v>
      </c>
      <c r="AU164" s="168" t="s">
        <v>77</v>
      </c>
      <c r="AY164" s="161" t="s">
        <v>153</v>
      </c>
      <c r="BK164" s="169">
        <f>SUM(BK165:BK166)</f>
        <v>4935.3800000000001</v>
      </c>
    </row>
    <row r="165" s="2" customFormat="1" ht="16.5" customHeight="1">
      <c r="A165" s="32"/>
      <c r="B165" s="172"/>
      <c r="C165" s="173" t="s">
        <v>328</v>
      </c>
      <c r="D165" s="173" t="s">
        <v>156</v>
      </c>
      <c r="E165" s="174" t="s">
        <v>329</v>
      </c>
      <c r="F165" s="175" t="s">
        <v>330</v>
      </c>
      <c r="G165" s="176" t="s">
        <v>235</v>
      </c>
      <c r="H165" s="177">
        <v>15.375</v>
      </c>
      <c r="I165" s="178">
        <v>321</v>
      </c>
      <c r="J165" s="178">
        <f>ROUND(I165*H165,2)</f>
        <v>4935.3800000000001</v>
      </c>
      <c r="K165" s="175" t="s">
        <v>209</v>
      </c>
      <c r="L165" s="33"/>
      <c r="M165" s="179" t="s">
        <v>1</v>
      </c>
      <c r="N165" s="180" t="s">
        <v>35</v>
      </c>
      <c r="O165" s="181">
        <v>0.245</v>
      </c>
      <c r="P165" s="181">
        <f>O165*H165</f>
        <v>3.7668749999999998</v>
      </c>
      <c r="Q165" s="181">
        <v>0.27560000000000001</v>
      </c>
      <c r="R165" s="181">
        <f>Q165*H165</f>
        <v>4.2373500000000002</v>
      </c>
      <c r="S165" s="181">
        <v>0</v>
      </c>
      <c r="T165" s="182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83" t="s">
        <v>166</v>
      </c>
      <c r="AT165" s="183" t="s">
        <v>156</v>
      </c>
      <c r="AU165" s="183" t="s">
        <v>79</v>
      </c>
      <c r="AY165" s="19" t="s">
        <v>153</v>
      </c>
      <c r="BE165" s="184">
        <f>IF(N165="základní",J165,0)</f>
        <v>4935.3800000000001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9" t="s">
        <v>77</v>
      </c>
      <c r="BK165" s="184">
        <f>ROUND(I165*H165,2)</f>
        <v>4935.3800000000001</v>
      </c>
      <c r="BL165" s="19" t="s">
        <v>166</v>
      </c>
      <c r="BM165" s="183" t="s">
        <v>331</v>
      </c>
    </row>
    <row r="166" s="13" customFormat="1">
      <c r="A166" s="13"/>
      <c r="B166" s="185"/>
      <c r="C166" s="13"/>
      <c r="D166" s="186" t="s">
        <v>162</v>
      </c>
      <c r="E166" s="187" t="s">
        <v>1</v>
      </c>
      <c r="F166" s="188" t="s">
        <v>332</v>
      </c>
      <c r="G166" s="13"/>
      <c r="H166" s="189">
        <v>15.375</v>
      </c>
      <c r="I166" s="13"/>
      <c r="J166" s="13"/>
      <c r="K166" s="13"/>
      <c r="L166" s="185"/>
      <c r="M166" s="190"/>
      <c r="N166" s="191"/>
      <c r="O166" s="191"/>
      <c r="P166" s="191"/>
      <c r="Q166" s="191"/>
      <c r="R166" s="191"/>
      <c r="S166" s="191"/>
      <c r="T166" s="19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187" t="s">
        <v>162</v>
      </c>
      <c r="AU166" s="187" t="s">
        <v>79</v>
      </c>
      <c r="AV166" s="13" t="s">
        <v>79</v>
      </c>
      <c r="AW166" s="13" t="s">
        <v>27</v>
      </c>
      <c r="AX166" s="13" t="s">
        <v>77</v>
      </c>
      <c r="AY166" s="187" t="s">
        <v>153</v>
      </c>
    </row>
    <row r="167" s="12" customFormat="1" ht="22.8" customHeight="1">
      <c r="A167" s="12"/>
      <c r="B167" s="160"/>
      <c r="C167" s="12"/>
      <c r="D167" s="161" t="s">
        <v>69</v>
      </c>
      <c r="E167" s="170" t="s">
        <v>241</v>
      </c>
      <c r="F167" s="170" t="s">
        <v>250</v>
      </c>
      <c r="G167" s="12"/>
      <c r="H167" s="12"/>
      <c r="I167" s="12"/>
      <c r="J167" s="171">
        <f>BK167</f>
        <v>1290</v>
      </c>
      <c r="K167" s="12"/>
      <c r="L167" s="160"/>
      <c r="M167" s="164"/>
      <c r="N167" s="165"/>
      <c r="O167" s="165"/>
      <c r="P167" s="166">
        <f>P168</f>
        <v>0.33400000000000002</v>
      </c>
      <c r="Q167" s="165"/>
      <c r="R167" s="166">
        <f>R168</f>
        <v>0.0053600000000000002</v>
      </c>
      <c r="S167" s="165"/>
      <c r="T167" s="167">
        <f>T168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161" t="s">
        <v>77</v>
      </c>
      <c r="AT167" s="168" t="s">
        <v>69</v>
      </c>
      <c r="AU167" s="168" t="s">
        <v>77</v>
      </c>
      <c r="AY167" s="161" t="s">
        <v>153</v>
      </c>
      <c r="BK167" s="169">
        <f>BK168</f>
        <v>1290</v>
      </c>
    </row>
    <row r="168" s="2" customFormat="1" ht="16.5" customHeight="1">
      <c r="A168" s="32"/>
      <c r="B168" s="172"/>
      <c r="C168" s="173" t="s">
        <v>333</v>
      </c>
      <c r="D168" s="173" t="s">
        <v>156</v>
      </c>
      <c r="E168" s="174" t="s">
        <v>334</v>
      </c>
      <c r="F168" s="175" t="s">
        <v>335</v>
      </c>
      <c r="G168" s="176" t="s">
        <v>159</v>
      </c>
      <c r="H168" s="177">
        <v>2</v>
      </c>
      <c r="I168" s="178">
        <v>645</v>
      </c>
      <c r="J168" s="178">
        <f>ROUND(I168*H168,2)</f>
        <v>1290</v>
      </c>
      <c r="K168" s="175" t="s">
        <v>209</v>
      </c>
      <c r="L168" s="33"/>
      <c r="M168" s="179" t="s">
        <v>1</v>
      </c>
      <c r="N168" s="180" t="s">
        <v>35</v>
      </c>
      <c r="O168" s="181">
        <v>0.16700000000000001</v>
      </c>
      <c r="P168" s="181">
        <f>O168*H168</f>
        <v>0.33400000000000002</v>
      </c>
      <c r="Q168" s="181">
        <v>0.0026800000000000001</v>
      </c>
      <c r="R168" s="181">
        <f>Q168*H168</f>
        <v>0.0053600000000000002</v>
      </c>
      <c r="S168" s="181">
        <v>0</v>
      </c>
      <c r="T168" s="182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83" t="s">
        <v>166</v>
      </c>
      <c r="AT168" s="183" t="s">
        <v>156</v>
      </c>
      <c r="AU168" s="183" t="s">
        <v>79</v>
      </c>
      <c r="AY168" s="19" t="s">
        <v>153</v>
      </c>
      <c r="BE168" s="184">
        <f>IF(N168="základní",J168,0)</f>
        <v>1290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9" t="s">
        <v>77</v>
      </c>
      <c r="BK168" s="184">
        <f>ROUND(I168*H168,2)</f>
        <v>1290</v>
      </c>
      <c r="BL168" s="19" t="s">
        <v>166</v>
      </c>
      <c r="BM168" s="183" t="s">
        <v>336</v>
      </c>
    </row>
    <row r="169" s="12" customFormat="1" ht="22.8" customHeight="1">
      <c r="A169" s="12"/>
      <c r="B169" s="160"/>
      <c r="C169" s="12"/>
      <c r="D169" s="161" t="s">
        <v>69</v>
      </c>
      <c r="E169" s="170" t="s">
        <v>254</v>
      </c>
      <c r="F169" s="170" t="s">
        <v>255</v>
      </c>
      <c r="G169" s="12"/>
      <c r="H169" s="12"/>
      <c r="I169" s="12"/>
      <c r="J169" s="171">
        <f>BK169</f>
        <v>21315.779999999999</v>
      </c>
      <c r="K169" s="12"/>
      <c r="L169" s="160"/>
      <c r="M169" s="164"/>
      <c r="N169" s="165"/>
      <c r="O169" s="165"/>
      <c r="P169" s="166">
        <f>SUM(P170:P177)</f>
        <v>15.436398000000001</v>
      </c>
      <c r="Q169" s="165"/>
      <c r="R169" s="166">
        <f>SUM(R170:R177)</f>
        <v>14.736667959999998</v>
      </c>
      <c r="S169" s="165"/>
      <c r="T169" s="167">
        <f>SUM(T170:T177)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61" t="s">
        <v>77</v>
      </c>
      <c r="AT169" s="168" t="s">
        <v>69</v>
      </c>
      <c r="AU169" s="168" t="s">
        <v>77</v>
      </c>
      <c r="AY169" s="161" t="s">
        <v>153</v>
      </c>
      <c r="BK169" s="169">
        <f>SUM(BK170:BK177)</f>
        <v>21315.779999999999</v>
      </c>
    </row>
    <row r="170" s="2" customFormat="1" ht="16.5" customHeight="1">
      <c r="A170" s="32"/>
      <c r="B170" s="172"/>
      <c r="C170" s="173" t="s">
        <v>337</v>
      </c>
      <c r="D170" s="173" t="s">
        <v>156</v>
      </c>
      <c r="E170" s="174" t="s">
        <v>338</v>
      </c>
      <c r="F170" s="175" t="s">
        <v>339</v>
      </c>
      <c r="G170" s="176" t="s">
        <v>258</v>
      </c>
      <c r="H170" s="177">
        <v>91.450000000000003</v>
      </c>
      <c r="I170" s="178">
        <v>138</v>
      </c>
      <c r="J170" s="178">
        <f>ROUND(I170*H170,2)</f>
        <v>12620.1</v>
      </c>
      <c r="K170" s="175" t="s">
        <v>209</v>
      </c>
      <c r="L170" s="33"/>
      <c r="M170" s="179" t="s">
        <v>1</v>
      </c>
      <c r="N170" s="180" t="s">
        <v>35</v>
      </c>
      <c r="O170" s="181">
        <v>0.119</v>
      </c>
      <c r="P170" s="181">
        <f>O170*H170</f>
        <v>10.88255</v>
      </c>
      <c r="Q170" s="181">
        <v>0.089779999999999999</v>
      </c>
      <c r="R170" s="181">
        <f>Q170*H170</f>
        <v>8.2103809999999999</v>
      </c>
      <c r="S170" s="181">
        <v>0</v>
      </c>
      <c r="T170" s="182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83" t="s">
        <v>166</v>
      </c>
      <c r="AT170" s="183" t="s">
        <v>156</v>
      </c>
      <c r="AU170" s="183" t="s">
        <v>79</v>
      </c>
      <c r="AY170" s="19" t="s">
        <v>153</v>
      </c>
      <c r="BE170" s="184">
        <f>IF(N170="základní",J170,0)</f>
        <v>12620.1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9" t="s">
        <v>77</v>
      </c>
      <c r="BK170" s="184">
        <f>ROUND(I170*H170,2)</f>
        <v>12620.1</v>
      </c>
      <c r="BL170" s="19" t="s">
        <v>166</v>
      </c>
      <c r="BM170" s="183" t="s">
        <v>340</v>
      </c>
    </row>
    <row r="171" s="13" customFormat="1">
      <c r="A171" s="13"/>
      <c r="B171" s="185"/>
      <c r="C171" s="13"/>
      <c r="D171" s="186" t="s">
        <v>162</v>
      </c>
      <c r="E171" s="187" t="s">
        <v>1</v>
      </c>
      <c r="F171" s="188" t="s">
        <v>341</v>
      </c>
      <c r="G171" s="13"/>
      <c r="H171" s="189">
        <v>76.450000000000003</v>
      </c>
      <c r="I171" s="13"/>
      <c r="J171" s="13"/>
      <c r="K171" s="13"/>
      <c r="L171" s="185"/>
      <c r="M171" s="190"/>
      <c r="N171" s="191"/>
      <c r="O171" s="191"/>
      <c r="P171" s="191"/>
      <c r="Q171" s="191"/>
      <c r="R171" s="191"/>
      <c r="S171" s="191"/>
      <c r="T171" s="19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7" t="s">
        <v>162</v>
      </c>
      <c r="AU171" s="187" t="s">
        <v>79</v>
      </c>
      <c r="AV171" s="13" t="s">
        <v>79</v>
      </c>
      <c r="AW171" s="13" t="s">
        <v>27</v>
      </c>
      <c r="AX171" s="13" t="s">
        <v>70</v>
      </c>
      <c r="AY171" s="187" t="s">
        <v>153</v>
      </c>
    </row>
    <row r="172" s="13" customFormat="1">
      <c r="A172" s="13"/>
      <c r="B172" s="185"/>
      <c r="C172" s="13"/>
      <c r="D172" s="186" t="s">
        <v>162</v>
      </c>
      <c r="E172" s="187" t="s">
        <v>1</v>
      </c>
      <c r="F172" s="188" t="s">
        <v>342</v>
      </c>
      <c r="G172" s="13"/>
      <c r="H172" s="189">
        <v>15</v>
      </c>
      <c r="I172" s="13"/>
      <c r="J172" s="13"/>
      <c r="K172" s="13"/>
      <c r="L172" s="185"/>
      <c r="M172" s="190"/>
      <c r="N172" s="191"/>
      <c r="O172" s="191"/>
      <c r="P172" s="191"/>
      <c r="Q172" s="191"/>
      <c r="R172" s="191"/>
      <c r="S172" s="191"/>
      <c r="T172" s="19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187" t="s">
        <v>162</v>
      </c>
      <c r="AU172" s="187" t="s">
        <v>79</v>
      </c>
      <c r="AV172" s="13" t="s">
        <v>79</v>
      </c>
      <c r="AW172" s="13" t="s">
        <v>27</v>
      </c>
      <c r="AX172" s="13" t="s">
        <v>70</v>
      </c>
      <c r="AY172" s="187" t="s">
        <v>153</v>
      </c>
    </row>
    <row r="173" s="14" customFormat="1">
      <c r="A173" s="14"/>
      <c r="B173" s="193"/>
      <c r="C173" s="14"/>
      <c r="D173" s="186" t="s">
        <v>162</v>
      </c>
      <c r="E173" s="194" t="s">
        <v>1</v>
      </c>
      <c r="F173" s="195" t="s">
        <v>165</v>
      </c>
      <c r="G173" s="14"/>
      <c r="H173" s="196">
        <v>91.450000000000003</v>
      </c>
      <c r="I173" s="14"/>
      <c r="J173" s="14"/>
      <c r="K173" s="14"/>
      <c r="L173" s="193"/>
      <c r="M173" s="197"/>
      <c r="N173" s="198"/>
      <c r="O173" s="198"/>
      <c r="P173" s="198"/>
      <c r="Q173" s="198"/>
      <c r="R173" s="198"/>
      <c r="S173" s="198"/>
      <c r="T173" s="19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194" t="s">
        <v>162</v>
      </c>
      <c r="AU173" s="194" t="s">
        <v>79</v>
      </c>
      <c r="AV173" s="14" t="s">
        <v>166</v>
      </c>
      <c r="AW173" s="14" t="s">
        <v>27</v>
      </c>
      <c r="AX173" s="14" t="s">
        <v>77</v>
      </c>
      <c r="AY173" s="194" t="s">
        <v>153</v>
      </c>
    </row>
    <row r="174" s="2" customFormat="1" ht="16.5" customHeight="1">
      <c r="A174" s="32"/>
      <c r="B174" s="172"/>
      <c r="C174" s="173" t="s">
        <v>343</v>
      </c>
      <c r="D174" s="173" t="s">
        <v>156</v>
      </c>
      <c r="E174" s="174" t="s">
        <v>344</v>
      </c>
      <c r="F174" s="175" t="s">
        <v>345</v>
      </c>
      <c r="G174" s="176" t="s">
        <v>258</v>
      </c>
      <c r="H174" s="177">
        <v>3</v>
      </c>
      <c r="I174" s="178">
        <v>182</v>
      </c>
      <c r="J174" s="178">
        <f>ROUND(I174*H174,2)</f>
        <v>546</v>
      </c>
      <c r="K174" s="175" t="s">
        <v>209</v>
      </c>
      <c r="L174" s="33"/>
      <c r="M174" s="179" t="s">
        <v>1</v>
      </c>
      <c r="N174" s="180" t="s">
        <v>35</v>
      </c>
      <c r="O174" s="181">
        <v>0.19900000000000001</v>
      </c>
      <c r="P174" s="181">
        <f>O174*H174</f>
        <v>0.59699999999999998</v>
      </c>
      <c r="Q174" s="181">
        <v>0.11162999999999999</v>
      </c>
      <c r="R174" s="181">
        <f>Q174*H174</f>
        <v>0.33488999999999997</v>
      </c>
      <c r="S174" s="181">
        <v>0</v>
      </c>
      <c r="T174" s="182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83" t="s">
        <v>166</v>
      </c>
      <c r="AT174" s="183" t="s">
        <v>156</v>
      </c>
      <c r="AU174" s="183" t="s">
        <v>79</v>
      </c>
      <c r="AY174" s="19" t="s">
        <v>153</v>
      </c>
      <c r="BE174" s="184">
        <f>IF(N174="základní",J174,0)</f>
        <v>546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9" t="s">
        <v>77</v>
      </c>
      <c r="BK174" s="184">
        <f>ROUND(I174*H174,2)</f>
        <v>546</v>
      </c>
      <c r="BL174" s="19" t="s">
        <v>166</v>
      </c>
      <c r="BM174" s="183" t="s">
        <v>346</v>
      </c>
    </row>
    <row r="175" s="13" customFormat="1">
      <c r="A175" s="13"/>
      <c r="B175" s="185"/>
      <c r="C175" s="13"/>
      <c r="D175" s="186" t="s">
        <v>162</v>
      </c>
      <c r="E175" s="187" t="s">
        <v>1</v>
      </c>
      <c r="F175" s="188" t="s">
        <v>347</v>
      </c>
      <c r="G175" s="13"/>
      <c r="H175" s="189">
        <v>3</v>
      </c>
      <c r="I175" s="13"/>
      <c r="J175" s="13"/>
      <c r="K175" s="13"/>
      <c r="L175" s="185"/>
      <c r="M175" s="190"/>
      <c r="N175" s="191"/>
      <c r="O175" s="191"/>
      <c r="P175" s="191"/>
      <c r="Q175" s="191"/>
      <c r="R175" s="191"/>
      <c r="S175" s="191"/>
      <c r="T175" s="19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7" t="s">
        <v>162</v>
      </c>
      <c r="AU175" s="187" t="s">
        <v>79</v>
      </c>
      <c r="AV175" s="13" t="s">
        <v>79</v>
      </c>
      <c r="AW175" s="13" t="s">
        <v>27</v>
      </c>
      <c r="AX175" s="13" t="s">
        <v>77</v>
      </c>
      <c r="AY175" s="187" t="s">
        <v>153</v>
      </c>
    </row>
    <row r="176" s="2" customFormat="1" ht="16.5" customHeight="1">
      <c r="A176" s="32"/>
      <c r="B176" s="172"/>
      <c r="C176" s="173" t="s">
        <v>8</v>
      </c>
      <c r="D176" s="173" t="s">
        <v>156</v>
      </c>
      <c r="E176" s="174" t="s">
        <v>348</v>
      </c>
      <c r="F176" s="175" t="s">
        <v>349</v>
      </c>
      <c r="G176" s="176" t="s">
        <v>288</v>
      </c>
      <c r="H176" s="177">
        <v>2.7440000000000002</v>
      </c>
      <c r="I176" s="178">
        <v>2970</v>
      </c>
      <c r="J176" s="178">
        <f>ROUND(I176*H176,2)</f>
        <v>8149.6800000000003</v>
      </c>
      <c r="K176" s="175" t="s">
        <v>209</v>
      </c>
      <c r="L176" s="33"/>
      <c r="M176" s="179" t="s">
        <v>1</v>
      </c>
      <c r="N176" s="180" t="s">
        <v>35</v>
      </c>
      <c r="O176" s="181">
        <v>1.442</v>
      </c>
      <c r="P176" s="181">
        <f>O176*H176</f>
        <v>3.9568480000000004</v>
      </c>
      <c r="Q176" s="181">
        <v>2.2563399999999998</v>
      </c>
      <c r="R176" s="181">
        <f>Q176*H176</f>
        <v>6.1913969599999996</v>
      </c>
      <c r="S176" s="181">
        <v>0</v>
      </c>
      <c r="T176" s="182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83" t="s">
        <v>166</v>
      </c>
      <c r="AT176" s="183" t="s">
        <v>156</v>
      </c>
      <c r="AU176" s="183" t="s">
        <v>79</v>
      </c>
      <c r="AY176" s="19" t="s">
        <v>153</v>
      </c>
      <c r="BE176" s="184">
        <f>IF(N176="základní",J176,0)</f>
        <v>8149.6800000000003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9" t="s">
        <v>77</v>
      </c>
      <c r="BK176" s="184">
        <f>ROUND(I176*H176,2)</f>
        <v>8149.6800000000003</v>
      </c>
      <c r="BL176" s="19" t="s">
        <v>166</v>
      </c>
      <c r="BM176" s="183" t="s">
        <v>350</v>
      </c>
    </row>
    <row r="177" s="13" customFormat="1">
      <c r="A177" s="13"/>
      <c r="B177" s="185"/>
      <c r="C177" s="13"/>
      <c r="D177" s="186" t="s">
        <v>162</v>
      </c>
      <c r="E177" s="187" t="s">
        <v>1</v>
      </c>
      <c r="F177" s="188" t="s">
        <v>351</v>
      </c>
      <c r="G177" s="13"/>
      <c r="H177" s="189">
        <v>2.7440000000000002</v>
      </c>
      <c r="I177" s="13"/>
      <c r="J177" s="13"/>
      <c r="K177" s="13"/>
      <c r="L177" s="185"/>
      <c r="M177" s="190"/>
      <c r="N177" s="191"/>
      <c r="O177" s="191"/>
      <c r="P177" s="191"/>
      <c r="Q177" s="191"/>
      <c r="R177" s="191"/>
      <c r="S177" s="191"/>
      <c r="T177" s="19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7" t="s">
        <v>162</v>
      </c>
      <c r="AU177" s="187" t="s">
        <v>79</v>
      </c>
      <c r="AV177" s="13" t="s">
        <v>79</v>
      </c>
      <c r="AW177" s="13" t="s">
        <v>27</v>
      </c>
      <c r="AX177" s="13" t="s">
        <v>77</v>
      </c>
      <c r="AY177" s="187" t="s">
        <v>153</v>
      </c>
    </row>
    <row r="178" s="12" customFormat="1" ht="22.8" customHeight="1">
      <c r="A178" s="12"/>
      <c r="B178" s="160"/>
      <c r="C178" s="12"/>
      <c r="D178" s="161" t="s">
        <v>69</v>
      </c>
      <c r="E178" s="170" t="s">
        <v>352</v>
      </c>
      <c r="F178" s="170" t="s">
        <v>353</v>
      </c>
      <c r="G178" s="12"/>
      <c r="H178" s="12"/>
      <c r="I178" s="12"/>
      <c r="J178" s="171">
        <f>BK178</f>
        <v>4492.5</v>
      </c>
      <c r="K178" s="12"/>
      <c r="L178" s="160"/>
      <c r="M178" s="164"/>
      <c r="N178" s="165"/>
      <c r="O178" s="165"/>
      <c r="P178" s="166">
        <f>P179</f>
        <v>0</v>
      </c>
      <c r="Q178" s="165"/>
      <c r="R178" s="166">
        <f>R179</f>
        <v>0</v>
      </c>
      <c r="S178" s="165"/>
      <c r="T178" s="167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61" t="s">
        <v>77</v>
      </c>
      <c r="AT178" s="168" t="s">
        <v>69</v>
      </c>
      <c r="AU178" s="168" t="s">
        <v>77</v>
      </c>
      <c r="AY178" s="161" t="s">
        <v>153</v>
      </c>
      <c r="BK178" s="169">
        <f>BK179</f>
        <v>4492.5</v>
      </c>
    </row>
    <row r="179" s="2" customFormat="1" ht="16.5" customHeight="1">
      <c r="A179" s="32"/>
      <c r="B179" s="172"/>
      <c r="C179" s="173" t="s">
        <v>160</v>
      </c>
      <c r="D179" s="173" t="s">
        <v>156</v>
      </c>
      <c r="E179" s="174" t="s">
        <v>354</v>
      </c>
      <c r="F179" s="175" t="s">
        <v>355</v>
      </c>
      <c r="G179" s="176" t="s">
        <v>317</v>
      </c>
      <c r="H179" s="177">
        <v>8.9849999999999994</v>
      </c>
      <c r="I179" s="178">
        <v>500</v>
      </c>
      <c r="J179" s="178">
        <f>ROUND(I179*H179,2)</f>
        <v>4492.5</v>
      </c>
      <c r="K179" s="175" t="s">
        <v>1</v>
      </c>
      <c r="L179" s="33"/>
      <c r="M179" s="179" t="s">
        <v>1</v>
      </c>
      <c r="N179" s="180" t="s">
        <v>35</v>
      </c>
      <c r="O179" s="181">
        <v>0</v>
      </c>
      <c r="P179" s="181">
        <f>O179*H179</f>
        <v>0</v>
      </c>
      <c r="Q179" s="181">
        <v>0</v>
      </c>
      <c r="R179" s="181">
        <f>Q179*H179</f>
        <v>0</v>
      </c>
      <c r="S179" s="181">
        <v>0</v>
      </c>
      <c r="T179" s="182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83" t="s">
        <v>166</v>
      </c>
      <c r="AT179" s="183" t="s">
        <v>156</v>
      </c>
      <c r="AU179" s="183" t="s">
        <v>79</v>
      </c>
      <c r="AY179" s="19" t="s">
        <v>153</v>
      </c>
      <c r="BE179" s="184">
        <f>IF(N179="základní",J179,0)</f>
        <v>4492.5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9" t="s">
        <v>77</v>
      </c>
      <c r="BK179" s="184">
        <f>ROUND(I179*H179,2)</f>
        <v>4492.5</v>
      </c>
      <c r="BL179" s="19" t="s">
        <v>166</v>
      </c>
      <c r="BM179" s="183" t="s">
        <v>356</v>
      </c>
    </row>
    <row r="180" s="12" customFormat="1" ht="25.92" customHeight="1">
      <c r="A180" s="12"/>
      <c r="B180" s="160"/>
      <c r="C180" s="12"/>
      <c r="D180" s="161" t="s">
        <v>69</v>
      </c>
      <c r="E180" s="162" t="s">
        <v>151</v>
      </c>
      <c r="F180" s="162" t="s">
        <v>152</v>
      </c>
      <c r="G180" s="12"/>
      <c r="H180" s="12"/>
      <c r="I180" s="12"/>
      <c r="J180" s="163">
        <f>BK180</f>
        <v>52280</v>
      </c>
      <c r="K180" s="12"/>
      <c r="L180" s="160"/>
      <c r="M180" s="164"/>
      <c r="N180" s="165"/>
      <c r="O180" s="165"/>
      <c r="P180" s="166">
        <f>P181+P183</f>
        <v>0.13900000000000001</v>
      </c>
      <c r="Q180" s="165"/>
      <c r="R180" s="166">
        <f>R181+R183</f>
        <v>0</v>
      </c>
      <c r="S180" s="165"/>
      <c r="T180" s="167">
        <f>T181+T183</f>
        <v>0.017000000000000001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61" t="s">
        <v>79</v>
      </c>
      <c r="AT180" s="168" t="s">
        <v>69</v>
      </c>
      <c r="AU180" s="168" t="s">
        <v>70</v>
      </c>
      <c r="AY180" s="161" t="s">
        <v>153</v>
      </c>
      <c r="BK180" s="169">
        <f>BK181+BK183</f>
        <v>52280</v>
      </c>
    </row>
    <row r="181" s="12" customFormat="1" ht="22.8" customHeight="1">
      <c r="A181" s="12"/>
      <c r="B181" s="160"/>
      <c r="C181" s="12"/>
      <c r="D181" s="161" t="s">
        <v>69</v>
      </c>
      <c r="E181" s="170" t="s">
        <v>357</v>
      </c>
      <c r="F181" s="170" t="s">
        <v>358</v>
      </c>
      <c r="G181" s="12"/>
      <c r="H181" s="12"/>
      <c r="I181" s="12"/>
      <c r="J181" s="171">
        <f>BK181</f>
        <v>4200</v>
      </c>
      <c r="K181" s="12"/>
      <c r="L181" s="160"/>
      <c r="M181" s="164"/>
      <c r="N181" s="165"/>
      <c r="O181" s="165"/>
      <c r="P181" s="166">
        <f>P182</f>
        <v>0.13900000000000001</v>
      </c>
      <c r="Q181" s="165"/>
      <c r="R181" s="166">
        <f>R182</f>
        <v>0</v>
      </c>
      <c r="S181" s="165"/>
      <c r="T181" s="167">
        <f>T182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161" t="s">
        <v>79</v>
      </c>
      <c r="AT181" s="168" t="s">
        <v>69</v>
      </c>
      <c r="AU181" s="168" t="s">
        <v>77</v>
      </c>
      <c r="AY181" s="161" t="s">
        <v>153</v>
      </c>
      <c r="BK181" s="169">
        <f>BK182</f>
        <v>4200</v>
      </c>
    </row>
    <row r="182" s="2" customFormat="1" ht="16.5" customHeight="1">
      <c r="A182" s="32"/>
      <c r="B182" s="172"/>
      <c r="C182" s="173" t="s">
        <v>359</v>
      </c>
      <c r="D182" s="173" t="s">
        <v>156</v>
      </c>
      <c r="E182" s="174" t="s">
        <v>360</v>
      </c>
      <c r="F182" s="175" t="s">
        <v>361</v>
      </c>
      <c r="G182" s="176" t="s">
        <v>362</v>
      </c>
      <c r="H182" s="177">
        <v>1</v>
      </c>
      <c r="I182" s="178">
        <v>4200</v>
      </c>
      <c r="J182" s="178">
        <f>ROUND(I182*H182,2)</f>
        <v>4200</v>
      </c>
      <c r="K182" s="175" t="s">
        <v>1</v>
      </c>
      <c r="L182" s="33"/>
      <c r="M182" s="179" t="s">
        <v>1</v>
      </c>
      <c r="N182" s="180" t="s">
        <v>35</v>
      </c>
      <c r="O182" s="181">
        <v>0.13900000000000001</v>
      </c>
      <c r="P182" s="181">
        <f>O182*H182</f>
        <v>0.13900000000000001</v>
      </c>
      <c r="Q182" s="181">
        <v>0</v>
      </c>
      <c r="R182" s="181">
        <f>Q182*H182</f>
        <v>0</v>
      </c>
      <c r="S182" s="181">
        <v>0</v>
      </c>
      <c r="T182" s="182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83" t="s">
        <v>160</v>
      </c>
      <c r="AT182" s="183" t="s">
        <v>156</v>
      </c>
      <c r="AU182" s="183" t="s">
        <v>79</v>
      </c>
      <c r="AY182" s="19" t="s">
        <v>153</v>
      </c>
      <c r="BE182" s="184">
        <f>IF(N182="základní",J182,0)</f>
        <v>4200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9" t="s">
        <v>77</v>
      </c>
      <c r="BK182" s="184">
        <f>ROUND(I182*H182,2)</f>
        <v>4200</v>
      </c>
      <c r="BL182" s="19" t="s">
        <v>160</v>
      </c>
      <c r="BM182" s="183" t="s">
        <v>363</v>
      </c>
    </row>
    <row r="183" s="12" customFormat="1" ht="22.8" customHeight="1">
      <c r="A183" s="12"/>
      <c r="B183" s="160"/>
      <c r="C183" s="12"/>
      <c r="D183" s="161" t="s">
        <v>69</v>
      </c>
      <c r="E183" s="170" t="s">
        <v>269</v>
      </c>
      <c r="F183" s="170" t="s">
        <v>270</v>
      </c>
      <c r="G183" s="12"/>
      <c r="H183" s="12"/>
      <c r="I183" s="12"/>
      <c r="J183" s="171">
        <f>BK183</f>
        <v>48080</v>
      </c>
      <c r="K183" s="12"/>
      <c r="L183" s="160"/>
      <c r="M183" s="164"/>
      <c r="N183" s="165"/>
      <c r="O183" s="165"/>
      <c r="P183" s="166">
        <f>P184</f>
        <v>0</v>
      </c>
      <c r="Q183" s="165"/>
      <c r="R183" s="166">
        <f>R184</f>
        <v>0</v>
      </c>
      <c r="S183" s="165"/>
      <c r="T183" s="167">
        <f>T184</f>
        <v>0.017000000000000001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61" t="s">
        <v>79</v>
      </c>
      <c r="AT183" s="168" t="s">
        <v>69</v>
      </c>
      <c r="AU183" s="168" t="s">
        <v>77</v>
      </c>
      <c r="AY183" s="161" t="s">
        <v>153</v>
      </c>
      <c r="BK183" s="169">
        <f>BK184</f>
        <v>48080</v>
      </c>
    </row>
    <row r="184" s="2" customFormat="1" ht="21.75" customHeight="1">
      <c r="A184" s="32"/>
      <c r="B184" s="172"/>
      <c r="C184" s="173" t="s">
        <v>364</v>
      </c>
      <c r="D184" s="173" t="s">
        <v>156</v>
      </c>
      <c r="E184" s="174" t="s">
        <v>272</v>
      </c>
      <c r="F184" s="175" t="s">
        <v>365</v>
      </c>
      <c r="G184" s="176" t="s">
        <v>274</v>
      </c>
      <c r="H184" s="177">
        <v>1</v>
      </c>
      <c r="I184" s="178">
        <v>48080</v>
      </c>
      <c r="J184" s="178">
        <f>ROUND(I184*H184,2)</f>
        <v>48080</v>
      </c>
      <c r="K184" s="175" t="s">
        <v>1</v>
      </c>
      <c r="L184" s="33"/>
      <c r="M184" s="222" t="s">
        <v>1</v>
      </c>
      <c r="N184" s="223" t="s">
        <v>35</v>
      </c>
      <c r="O184" s="220">
        <v>0</v>
      </c>
      <c r="P184" s="220">
        <f>O184*H184</f>
        <v>0</v>
      </c>
      <c r="Q184" s="220">
        <v>0</v>
      </c>
      <c r="R184" s="220">
        <f>Q184*H184</f>
        <v>0</v>
      </c>
      <c r="S184" s="220">
        <v>0.017000000000000001</v>
      </c>
      <c r="T184" s="221">
        <f>S184*H184</f>
        <v>0.017000000000000001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83" t="s">
        <v>160</v>
      </c>
      <c r="AT184" s="183" t="s">
        <v>156</v>
      </c>
      <c r="AU184" s="183" t="s">
        <v>79</v>
      </c>
      <c r="AY184" s="19" t="s">
        <v>153</v>
      </c>
      <c r="BE184" s="184">
        <f>IF(N184="základní",J184,0)</f>
        <v>48080</v>
      </c>
      <c r="BF184" s="184">
        <f>IF(N184="snížená",J184,0)</f>
        <v>0</v>
      </c>
      <c r="BG184" s="184">
        <f>IF(N184="zákl. přenesená",J184,0)</f>
        <v>0</v>
      </c>
      <c r="BH184" s="184">
        <f>IF(N184="sníž. přenesená",J184,0)</f>
        <v>0</v>
      </c>
      <c r="BI184" s="184">
        <f>IF(N184="nulová",J184,0)</f>
        <v>0</v>
      </c>
      <c r="BJ184" s="19" t="s">
        <v>77</v>
      </c>
      <c r="BK184" s="184">
        <f>ROUND(I184*H184,2)</f>
        <v>48080</v>
      </c>
      <c r="BL184" s="19" t="s">
        <v>160</v>
      </c>
      <c r="BM184" s="183" t="s">
        <v>366</v>
      </c>
    </row>
    <row r="185" s="2" customFormat="1" ht="6.96" customHeight="1">
      <c r="A185" s="32"/>
      <c r="B185" s="53"/>
      <c r="C185" s="54"/>
      <c r="D185" s="54"/>
      <c r="E185" s="54"/>
      <c r="F185" s="54"/>
      <c r="G185" s="54"/>
      <c r="H185" s="54"/>
      <c r="I185" s="54"/>
      <c r="J185" s="54"/>
      <c r="K185" s="54"/>
      <c r="L185" s="33"/>
      <c r="M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</row>
  </sheetData>
  <autoFilter ref="C130:K184"/>
  <mergeCells count="11">
    <mergeCell ref="E7:H7"/>
    <mergeCell ref="E9:H9"/>
    <mergeCell ref="E11:H11"/>
    <mergeCell ref="E29:H29"/>
    <mergeCell ref="E85:H85"/>
    <mergeCell ref="E87:H87"/>
    <mergeCell ref="E89:H89"/>
    <mergeCell ref="E119:H119"/>
    <mergeCell ref="E121:H121"/>
    <mergeCell ref="E123:H12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</row>
    <row r="4" s="1" customFormat="1" ht="24.96" customHeight="1">
      <c r="B4" s="22"/>
      <c r="D4" s="23" t="s">
        <v>120</v>
      </c>
      <c r="L4" s="22"/>
      <c r="M4" s="122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29" t="s">
        <v>14</v>
      </c>
      <c r="L6" s="22"/>
    </row>
    <row r="7" s="1" customFormat="1" ht="16.5" customHeight="1">
      <c r="B7" s="22"/>
      <c r="E7" s="123" t="str">
        <f>'Rekapitulace stavby'!K6</f>
        <v>ZL4 - SO 01 - OBJEKT BEZ BYTU - Stavební úpravy a přístavba komunitního centra BÉTEL</v>
      </c>
      <c r="F7" s="29"/>
      <c r="G7" s="29"/>
      <c r="H7" s="29"/>
      <c r="L7" s="22"/>
    </row>
    <row r="8" s="2" customFormat="1" ht="12" customHeight="1">
      <c r="A8" s="32"/>
      <c r="B8" s="33"/>
      <c r="C8" s="32"/>
      <c r="D8" s="29" t="s">
        <v>121</v>
      </c>
      <c r="E8" s="32"/>
      <c r="F8" s="32"/>
      <c r="G8" s="32"/>
      <c r="H8" s="32"/>
      <c r="I8" s="32"/>
      <c r="J8" s="32"/>
      <c r="K8" s="32"/>
      <c r="L8" s="48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="2" customFormat="1" ht="16.5" customHeight="1">
      <c r="A9" s="32"/>
      <c r="B9" s="33"/>
      <c r="C9" s="32"/>
      <c r="D9" s="32"/>
      <c r="E9" s="60" t="s">
        <v>367</v>
      </c>
      <c r="F9" s="32"/>
      <c r="G9" s="32"/>
      <c r="H9" s="32"/>
      <c r="I9" s="32"/>
      <c r="J9" s="32"/>
      <c r="K9" s="32"/>
      <c r="L9" s="48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8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2" customHeight="1">
      <c r="A11" s="32"/>
      <c r="B11" s="33"/>
      <c r="C11" s="32"/>
      <c r="D11" s="29" t="s">
        <v>16</v>
      </c>
      <c r="E11" s="32"/>
      <c r="F11" s="26" t="s">
        <v>1</v>
      </c>
      <c r="G11" s="32"/>
      <c r="H11" s="32"/>
      <c r="I11" s="29" t="s">
        <v>17</v>
      </c>
      <c r="J11" s="26" t="s">
        <v>1</v>
      </c>
      <c r="K11" s="32"/>
      <c r="L11" s="48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 ht="12" customHeight="1">
      <c r="A12" s="32"/>
      <c r="B12" s="33"/>
      <c r="C12" s="32"/>
      <c r="D12" s="29" t="s">
        <v>18</v>
      </c>
      <c r="E12" s="32"/>
      <c r="F12" s="26" t="s">
        <v>19</v>
      </c>
      <c r="G12" s="32"/>
      <c r="H12" s="32"/>
      <c r="I12" s="29" t="s">
        <v>20</v>
      </c>
      <c r="J12" s="62" t="str">
        <f>'Rekapitulace stavby'!AN8</f>
        <v>3.6.2020</v>
      </c>
      <c r="K12" s="32"/>
      <c r="L12" s="48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0.8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8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3"/>
      <c r="C14" s="32"/>
      <c r="D14" s="29" t="s">
        <v>22</v>
      </c>
      <c r="E14" s="32"/>
      <c r="F14" s="32"/>
      <c r="G14" s="32"/>
      <c r="H14" s="32"/>
      <c r="I14" s="29" t="s">
        <v>23</v>
      </c>
      <c r="J14" s="26" t="str">
        <f>IF('Rekapitulace stavby'!AN10="","",'Rekapitulace stavby'!AN10)</f>
        <v/>
      </c>
      <c r="K14" s="32"/>
      <c r="L14" s="48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8" customHeight="1">
      <c r="A15" s="32"/>
      <c r="B15" s="33"/>
      <c r="C15" s="32"/>
      <c r="D15" s="32"/>
      <c r="E15" s="26" t="str">
        <f>IF('Rekapitulace stavby'!E11="","",'Rekapitulace stavby'!E11)</f>
        <v xml:space="preserve"> </v>
      </c>
      <c r="F15" s="32"/>
      <c r="G15" s="32"/>
      <c r="H15" s="32"/>
      <c r="I15" s="29" t="s">
        <v>24</v>
      </c>
      <c r="J15" s="26" t="str">
        <f>IF('Rekapitulace stavby'!AN11="","",'Rekapitulace stavby'!AN11)</f>
        <v/>
      </c>
      <c r="K15" s="32"/>
      <c r="L15" s="48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6.96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8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2" customHeight="1">
      <c r="A17" s="32"/>
      <c r="B17" s="33"/>
      <c r="C17" s="32"/>
      <c r="D17" s="29" t="s">
        <v>25</v>
      </c>
      <c r="E17" s="32"/>
      <c r="F17" s="32"/>
      <c r="G17" s="32"/>
      <c r="H17" s="32"/>
      <c r="I17" s="29" t="s">
        <v>23</v>
      </c>
      <c r="J17" s="26" t="str">
        <f>'Rekapitulace stavby'!AN13</f>
        <v/>
      </c>
      <c r="K17" s="32"/>
      <c r="L17" s="48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18" customHeight="1">
      <c r="A18" s="32"/>
      <c r="B18" s="33"/>
      <c r="C18" s="32"/>
      <c r="D18" s="32"/>
      <c r="E18" s="26" t="str">
        <f>'Rekapitulace stavby'!E14</f>
        <v xml:space="preserve"> </v>
      </c>
      <c r="F18" s="26"/>
      <c r="G18" s="26"/>
      <c r="H18" s="26"/>
      <c r="I18" s="29" t="s">
        <v>24</v>
      </c>
      <c r="J18" s="26" t="str">
        <f>'Rekapitulace stavby'!AN14</f>
        <v/>
      </c>
      <c r="K18" s="32"/>
      <c r="L18" s="48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6.96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8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2" customHeight="1">
      <c r="A20" s="32"/>
      <c r="B20" s="33"/>
      <c r="C20" s="32"/>
      <c r="D20" s="29" t="s">
        <v>26</v>
      </c>
      <c r="E20" s="32"/>
      <c r="F20" s="32"/>
      <c r="G20" s="32"/>
      <c r="H20" s="32"/>
      <c r="I20" s="29" t="s">
        <v>23</v>
      </c>
      <c r="J20" s="26" t="str">
        <f>IF('Rekapitulace stavby'!AN16="","",'Rekapitulace stavby'!AN16)</f>
        <v/>
      </c>
      <c r="K20" s="32"/>
      <c r="L20" s="48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18" customHeight="1">
      <c r="A21" s="32"/>
      <c r="B21" s="33"/>
      <c r="C21" s="32"/>
      <c r="D21" s="32"/>
      <c r="E21" s="26" t="str">
        <f>IF('Rekapitulace stavby'!E17="","",'Rekapitulace stavby'!E17)</f>
        <v xml:space="preserve"> </v>
      </c>
      <c r="F21" s="32"/>
      <c r="G21" s="32"/>
      <c r="H21" s="32"/>
      <c r="I21" s="29" t="s">
        <v>24</v>
      </c>
      <c r="J21" s="26" t="str">
        <f>IF('Rekapitulace stavby'!AN17="","",'Rekapitulace stavby'!AN17)</f>
        <v/>
      </c>
      <c r="K21" s="32"/>
      <c r="L21" s="48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6.96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8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2" customHeight="1">
      <c r="A23" s="32"/>
      <c r="B23" s="33"/>
      <c r="C23" s="32"/>
      <c r="D23" s="29" t="s">
        <v>28</v>
      </c>
      <c r="E23" s="32"/>
      <c r="F23" s="32"/>
      <c r="G23" s="32"/>
      <c r="H23" s="32"/>
      <c r="I23" s="29" t="s">
        <v>23</v>
      </c>
      <c r="J23" s="26" t="str">
        <f>IF('Rekapitulace stavby'!AN19="","",'Rekapitulace stavby'!AN19)</f>
        <v/>
      </c>
      <c r="K23" s="32"/>
      <c r="L23" s="48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18" customHeight="1">
      <c r="A24" s="32"/>
      <c r="B24" s="33"/>
      <c r="C24" s="32"/>
      <c r="D24" s="32"/>
      <c r="E24" s="26" t="str">
        <f>IF('Rekapitulace stavby'!E20="","",'Rekapitulace stavby'!E20)</f>
        <v xml:space="preserve"> </v>
      </c>
      <c r="F24" s="32"/>
      <c r="G24" s="32"/>
      <c r="H24" s="32"/>
      <c r="I24" s="29" t="s">
        <v>24</v>
      </c>
      <c r="J24" s="26" t="str">
        <f>IF('Rekapitulace stavby'!AN20="","",'Rekapitulace stavby'!AN20)</f>
        <v/>
      </c>
      <c r="K24" s="32"/>
      <c r="L24" s="48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6.96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8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2" customHeight="1">
      <c r="A26" s="32"/>
      <c r="B26" s="33"/>
      <c r="C26" s="32"/>
      <c r="D26" s="29" t="s">
        <v>29</v>
      </c>
      <c r="E26" s="32"/>
      <c r="F26" s="32"/>
      <c r="G26" s="32"/>
      <c r="H26" s="32"/>
      <c r="I26" s="32"/>
      <c r="J26" s="32"/>
      <c r="K26" s="32"/>
      <c r="L26" s="48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8" customFormat="1" ht="131.25" customHeight="1">
      <c r="A27" s="124"/>
      <c r="B27" s="125"/>
      <c r="C27" s="124"/>
      <c r="D27" s="124"/>
      <c r="E27" s="30" t="s">
        <v>368</v>
      </c>
      <c r="F27" s="30"/>
      <c r="G27" s="30"/>
      <c r="H27" s="30"/>
      <c r="I27" s="124"/>
      <c r="J27" s="124"/>
      <c r="K27" s="124"/>
      <c r="L27" s="126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</row>
    <row r="28" s="2" customFormat="1" ht="6.96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8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2" customFormat="1" ht="6.96" customHeight="1">
      <c r="A29" s="32"/>
      <c r="B29" s="33"/>
      <c r="C29" s="32"/>
      <c r="D29" s="83"/>
      <c r="E29" s="83"/>
      <c r="F29" s="83"/>
      <c r="G29" s="83"/>
      <c r="H29" s="83"/>
      <c r="I29" s="83"/>
      <c r="J29" s="83"/>
      <c r="K29" s="83"/>
      <c r="L29" s="48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="2" customFormat="1" ht="25.44" customHeight="1">
      <c r="A30" s="32"/>
      <c r="B30" s="33"/>
      <c r="C30" s="32"/>
      <c r="D30" s="127" t="s">
        <v>30</v>
      </c>
      <c r="E30" s="32"/>
      <c r="F30" s="32"/>
      <c r="G30" s="32"/>
      <c r="H30" s="32"/>
      <c r="I30" s="32"/>
      <c r="J30" s="89">
        <f>ROUND(J121, 2)</f>
        <v>28678.34</v>
      </c>
      <c r="K30" s="32"/>
      <c r="L30" s="48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3"/>
      <c r="C31" s="32"/>
      <c r="D31" s="83"/>
      <c r="E31" s="83"/>
      <c r="F31" s="83"/>
      <c r="G31" s="83"/>
      <c r="H31" s="83"/>
      <c r="I31" s="83"/>
      <c r="J31" s="83"/>
      <c r="K31" s="83"/>
      <c r="L31" s="48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14.4" customHeight="1">
      <c r="A32" s="32"/>
      <c r="B32" s="33"/>
      <c r="C32" s="32"/>
      <c r="D32" s="32"/>
      <c r="E32" s="32"/>
      <c r="F32" s="37" t="s">
        <v>32</v>
      </c>
      <c r="G32" s="32"/>
      <c r="H32" s="32"/>
      <c r="I32" s="37" t="s">
        <v>31</v>
      </c>
      <c r="J32" s="37" t="s">
        <v>33</v>
      </c>
      <c r="K32" s="32"/>
      <c r="L32" s="48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14.4" customHeight="1">
      <c r="A33" s="32"/>
      <c r="B33" s="33"/>
      <c r="C33" s="32"/>
      <c r="D33" s="128" t="s">
        <v>34</v>
      </c>
      <c r="E33" s="29" t="s">
        <v>35</v>
      </c>
      <c r="F33" s="129">
        <f>ROUND((SUM(BE121:BE139)),  2)</f>
        <v>28678.34</v>
      </c>
      <c r="G33" s="32"/>
      <c r="H33" s="32"/>
      <c r="I33" s="130">
        <v>0.20999999999999999</v>
      </c>
      <c r="J33" s="129">
        <f>ROUND(((SUM(BE121:BE139))*I33),  2)</f>
        <v>6022.4499999999998</v>
      </c>
      <c r="K33" s="32"/>
      <c r="L33" s="48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3"/>
      <c r="C34" s="32"/>
      <c r="D34" s="32"/>
      <c r="E34" s="29" t="s">
        <v>36</v>
      </c>
      <c r="F34" s="129">
        <f>ROUND((SUM(BF121:BF139)),  2)</f>
        <v>0</v>
      </c>
      <c r="G34" s="32"/>
      <c r="H34" s="32"/>
      <c r="I34" s="130">
        <v>0.14999999999999999</v>
      </c>
      <c r="J34" s="129">
        <f>ROUND(((SUM(BF121:BF139))*I34),  2)</f>
        <v>0</v>
      </c>
      <c r="K34" s="32"/>
      <c r="L34" s="48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hidden="1" s="2" customFormat="1" ht="14.4" customHeight="1">
      <c r="A35" s="32"/>
      <c r="B35" s="33"/>
      <c r="C35" s="32"/>
      <c r="D35" s="32"/>
      <c r="E35" s="29" t="s">
        <v>37</v>
      </c>
      <c r="F35" s="129">
        <f>ROUND((SUM(BG121:BG139)),  2)</f>
        <v>0</v>
      </c>
      <c r="G35" s="32"/>
      <c r="H35" s="32"/>
      <c r="I35" s="130">
        <v>0.20999999999999999</v>
      </c>
      <c r="J35" s="129">
        <f>0</f>
        <v>0</v>
      </c>
      <c r="K35" s="32"/>
      <c r="L35" s="48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hidden="1" s="2" customFormat="1" ht="14.4" customHeight="1">
      <c r="A36" s="32"/>
      <c r="B36" s="33"/>
      <c r="C36" s="32"/>
      <c r="D36" s="32"/>
      <c r="E36" s="29" t="s">
        <v>38</v>
      </c>
      <c r="F36" s="129">
        <f>ROUND((SUM(BH121:BH139)),  2)</f>
        <v>0</v>
      </c>
      <c r="G36" s="32"/>
      <c r="H36" s="32"/>
      <c r="I36" s="130">
        <v>0.14999999999999999</v>
      </c>
      <c r="J36" s="129">
        <f>0</f>
        <v>0</v>
      </c>
      <c r="K36" s="32"/>
      <c r="L36" s="48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3"/>
      <c r="C37" s="32"/>
      <c r="D37" s="32"/>
      <c r="E37" s="29" t="s">
        <v>39</v>
      </c>
      <c r="F37" s="129">
        <f>ROUND((SUM(BI121:BI139)),  2)</f>
        <v>0</v>
      </c>
      <c r="G37" s="32"/>
      <c r="H37" s="32"/>
      <c r="I37" s="130">
        <v>0</v>
      </c>
      <c r="J37" s="129">
        <f>0</f>
        <v>0</v>
      </c>
      <c r="K37" s="32"/>
      <c r="L37" s="48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="2" customFormat="1" ht="6.96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8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="2" customFormat="1" ht="25.44" customHeight="1">
      <c r="A39" s="32"/>
      <c r="B39" s="33"/>
      <c r="C39" s="131"/>
      <c r="D39" s="132" t="s">
        <v>40</v>
      </c>
      <c r="E39" s="74"/>
      <c r="F39" s="74"/>
      <c r="G39" s="133" t="s">
        <v>41</v>
      </c>
      <c r="H39" s="134" t="s">
        <v>42</v>
      </c>
      <c r="I39" s="74"/>
      <c r="J39" s="135">
        <f>SUM(J30:J37)</f>
        <v>34700.790000000001</v>
      </c>
      <c r="K39" s="136"/>
      <c r="L39" s="48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14.4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8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1" customFormat="1" ht="14.4" customHeight="1">
      <c r="B41" s="22"/>
      <c r="L41" s="22"/>
    </row>
    <row r="42" s="1" customFormat="1" ht="14.4" customHeight="1">
      <c r="B42" s="22"/>
      <c r="L42" s="2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48"/>
      <c r="D50" s="49" t="s">
        <v>43</v>
      </c>
      <c r="E50" s="50"/>
      <c r="F50" s="50"/>
      <c r="G50" s="49" t="s">
        <v>44</v>
      </c>
      <c r="H50" s="50"/>
      <c r="I50" s="50"/>
      <c r="J50" s="50"/>
      <c r="K50" s="50"/>
      <c r="L50" s="48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2"/>
      <c r="B61" s="33"/>
      <c r="C61" s="32"/>
      <c r="D61" s="51" t="s">
        <v>45</v>
      </c>
      <c r="E61" s="35"/>
      <c r="F61" s="137" t="s">
        <v>46</v>
      </c>
      <c r="G61" s="51" t="s">
        <v>45</v>
      </c>
      <c r="H61" s="35"/>
      <c r="I61" s="35"/>
      <c r="J61" s="138" t="s">
        <v>46</v>
      </c>
      <c r="K61" s="35"/>
      <c r="L61" s="48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2"/>
      <c r="B65" s="33"/>
      <c r="C65" s="32"/>
      <c r="D65" s="49" t="s">
        <v>47</v>
      </c>
      <c r="E65" s="52"/>
      <c r="F65" s="52"/>
      <c r="G65" s="49" t="s">
        <v>48</v>
      </c>
      <c r="H65" s="52"/>
      <c r="I65" s="52"/>
      <c r="J65" s="52"/>
      <c r="K65" s="52"/>
      <c r="L65" s="48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2"/>
      <c r="B76" s="33"/>
      <c r="C76" s="32"/>
      <c r="D76" s="51" t="s">
        <v>45</v>
      </c>
      <c r="E76" s="35"/>
      <c r="F76" s="137" t="s">
        <v>46</v>
      </c>
      <c r="G76" s="51" t="s">
        <v>45</v>
      </c>
      <c r="H76" s="35"/>
      <c r="I76" s="35"/>
      <c r="J76" s="138" t="s">
        <v>46</v>
      </c>
      <c r="K76" s="35"/>
      <c r="L76" s="48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48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48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131</v>
      </c>
      <c r="D82" s="32"/>
      <c r="E82" s="32"/>
      <c r="F82" s="32"/>
      <c r="G82" s="32"/>
      <c r="H82" s="32"/>
      <c r="I82" s="32"/>
      <c r="J82" s="32"/>
      <c r="K82" s="32"/>
      <c r="L82" s="48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8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2"/>
      <c r="E84" s="32"/>
      <c r="F84" s="32"/>
      <c r="G84" s="32"/>
      <c r="H84" s="32"/>
      <c r="I84" s="32"/>
      <c r="J84" s="32"/>
      <c r="K84" s="32"/>
      <c r="L84" s="48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2"/>
      <c r="D85" s="32"/>
      <c r="E85" s="123" t="str">
        <f>E7</f>
        <v>ZL4 - SO 01 - OBJEKT BEZ BYTU - Stavební úpravy a přístavba komunitního centra BÉTEL</v>
      </c>
      <c r="F85" s="29"/>
      <c r="G85" s="29"/>
      <c r="H85" s="29"/>
      <c r="I85" s="32"/>
      <c r="J85" s="32"/>
      <c r="K85" s="32"/>
      <c r="L85" s="48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2" customFormat="1" ht="12" customHeight="1">
      <c r="A86" s="32"/>
      <c r="B86" s="33"/>
      <c r="C86" s="29" t="s">
        <v>121</v>
      </c>
      <c r="D86" s="32"/>
      <c r="E86" s="32"/>
      <c r="F86" s="32"/>
      <c r="G86" s="32"/>
      <c r="H86" s="32"/>
      <c r="I86" s="32"/>
      <c r="J86" s="32"/>
      <c r="K86" s="32"/>
      <c r="L86" s="48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="2" customFormat="1" ht="16.5" customHeight="1">
      <c r="A87" s="32"/>
      <c r="B87" s="33"/>
      <c r="C87" s="32"/>
      <c r="D87" s="32"/>
      <c r="E87" s="60" t="str">
        <f>E9</f>
        <v>OBJEKT - Změna č.22 - Vnitřní plynovod</v>
      </c>
      <c r="F87" s="32"/>
      <c r="G87" s="32"/>
      <c r="H87" s="32"/>
      <c r="I87" s="32"/>
      <c r="J87" s="32"/>
      <c r="K87" s="32"/>
      <c r="L87" s="48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6.96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8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2" customHeight="1">
      <c r="A89" s="32"/>
      <c r="B89" s="33"/>
      <c r="C89" s="29" t="s">
        <v>18</v>
      </c>
      <c r="D89" s="32"/>
      <c r="E89" s="32"/>
      <c r="F89" s="26" t="str">
        <f>F12</f>
        <v xml:space="preserve"> </v>
      </c>
      <c r="G89" s="32"/>
      <c r="H89" s="32"/>
      <c r="I89" s="29" t="s">
        <v>20</v>
      </c>
      <c r="J89" s="62" t="str">
        <f>IF(J12="","",J12)</f>
        <v>3.6.2020</v>
      </c>
      <c r="K89" s="32"/>
      <c r="L89" s="48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8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5.15" customHeight="1">
      <c r="A91" s="32"/>
      <c r="B91" s="33"/>
      <c r="C91" s="29" t="s">
        <v>22</v>
      </c>
      <c r="D91" s="32"/>
      <c r="E91" s="32"/>
      <c r="F91" s="26" t="str">
        <f>E15</f>
        <v xml:space="preserve"> </v>
      </c>
      <c r="G91" s="32"/>
      <c r="H91" s="32"/>
      <c r="I91" s="29" t="s">
        <v>26</v>
      </c>
      <c r="J91" s="30" t="str">
        <f>E21</f>
        <v xml:space="preserve"> </v>
      </c>
      <c r="K91" s="32"/>
      <c r="L91" s="48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15.15" customHeight="1">
      <c r="A92" s="32"/>
      <c r="B92" s="33"/>
      <c r="C92" s="29" t="s">
        <v>25</v>
      </c>
      <c r="D92" s="32"/>
      <c r="E92" s="32"/>
      <c r="F92" s="26" t="str">
        <f>IF(E18="","",E18)</f>
        <v xml:space="preserve"> </v>
      </c>
      <c r="G92" s="32"/>
      <c r="H92" s="32"/>
      <c r="I92" s="29" t="s">
        <v>28</v>
      </c>
      <c r="J92" s="30" t="str">
        <f>E24</f>
        <v xml:space="preserve"> </v>
      </c>
      <c r="K92" s="32"/>
      <c r="L92" s="48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10.32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8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29.28" customHeight="1">
      <c r="A94" s="32"/>
      <c r="B94" s="33"/>
      <c r="C94" s="139" t="s">
        <v>132</v>
      </c>
      <c r="D94" s="131"/>
      <c r="E94" s="131"/>
      <c r="F94" s="131"/>
      <c r="G94" s="131"/>
      <c r="H94" s="131"/>
      <c r="I94" s="131"/>
      <c r="J94" s="140" t="s">
        <v>133</v>
      </c>
      <c r="K94" s="131"/>
      <c r="L94" s="48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8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2.8" customHeight="1">
      <c r="A96" s="32"/>
      <c r="B96" s="33"/>
      <c r="C96" s="141" t="s">
        <v>134</v>
      </c>
      <c r="D96" s="32"/>
      <c r="E96" s="32"/>
      <c r="F96" s="32"/>
      <c r="G96" s="32"/>
      <c r="H96" s="32"/>
      <c r="I96" s="32"/>
      <c r="J96" s="89">
        <f>J121</f>
        <v>28678.34</v>
      </c>
      <c r="K96" s="32"/>
      <c r="L96" s="48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9" t="s">
        <v>135</v>
      </c>
    </row>
    <row r="97" s="9" customFormat="1" ht="24.96" customHeight="1">
      <c r="A97" s="9"/>
      <c r="B97" s="142"/>
      <c r="C97" s="9"/>
      <c r="D97" s="143" t="s">
        <v>136</v>
      </c>
      <c r="E97" s="144"/>
      <c r="F97" s="144"/>
      <c r="G97" s="144"/>
      <c r="H97" s="144"/>
      <c r="I97" s="144"/>
      <c r="J97" s="145">
        <f>J122</f>
        <v>16738.34</v>
      </c>
      <c r="K97" s="9"/>
      <c r="L97" s="142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6"/>
      <c r="C98" s="10"/>
      <c r="D98" s="147" t="s">
        <v>369</v>
      </c>
      <c r="E98" s="148"/>
      <c r="F98" s="148"/>
      <c r="G98" s="148"/>
      <c r="H98" s="148"/>
      <c r="I98" s="148"/>
      <c r="J98" s="149">
        <f>J123</f>
        <v>16738.34</v>
      </c>
      <c r="K98" s="10"/>
      <c r="L98" s="14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42"/>
      <c r="C99" s="9"/>
      <c r="D99" s="143" t="s">
        <v>370</v>
      </c>
      <c r="E99" s="144"/>
      <c r="F99" s="144"/>
      <c r="G99" s="144"/>
      <c r="H99" s="144"/>
      <c r="I99" s="144"/>
      <c r="J99" s="145">
        <f>J134</f>
        <v>5440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42"/>
      <c r="C100" s="9"/>
      <c r="D100" s="143" t="s">
        <v>371</v>
      </c>
      <c r="E100" s="144"/>
      <c r="F100" s="144"/>
      <c r="G100" s="144"/>
      <c r="H100" s="144"/>
      <c r="I100" s="144"/>
      <c r="J100" s="145">
        <f>J136</f>
        <v>6500</v>
      </c>
      <c r="K100" s="9"/>
      <c r="L100" s="142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46"/>
      <c r="C101" s="10"/>
      <c r="D101" s="147" t="s">
        <v>372</v>
      </c>
      <c r="E101" s="148"/>
      <c r="F101" s="148"/>
      <c r="G101" s="148"/>
      <c r="H101" s="148"/>
      <c r="I101" s="148"/>
      <c r="J101" s="149">
        <f>J137</f>
        <v>6500</v>
      </c>
      <c r="K101" s="10"/>
      <c r="L101" s="14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2"/>
      <c r="B102" s="33"/>
      <c r="C102" s="32"/>
      <c r="D102" s="32"/>
      <c r="E102" s="32"/>
      <c r="F102" s="32"/>
      <c r="G102" s="32"/>
      <c r="H102" s="32"/>
      <c r="I102" s="32"/>
      <c r="J102" s="32"/>
      <c r="K102" s="32"/>
      <c r="L102" s="48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3" s="2" customFormat="1" ht="6.96" customHeight="1">
      <c r="A103" s="32"/>
      <c r="B103" s="53"/>
      <c r="C103" s="54"/>
      <c r="D103" s="54"/>
      <c r="E103" s="54"/>
      <c r="F103" s="54"/>
      <c r="G103" s="54"/>
      <c r="H103" s="54"/>
      <c r="I103" s="54"/>
      <c r="J103" s="54"/>
      <c r="K103" s="54"/>
      <c r="L103" s="48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</row>
    <row r="107" s="2" customFormat="1" ht="6.96" customHeight="1">
      <c r="A107" s="32"/>
      <c r="B107" s="55"/>
      <c r="C107" s="56"/>
      <c r="D107" s="56"/>
      <c r="E107" s="56"/>
      <c r="F107" s="56"/>
      <c r="G107" s="56"/>
      <c r="H107" s="56"/>
      <c r="I107" s="56"/>
      <c r="J107" s="56"/>
      <c r="K107" s="56"/>
      <c r="L107" s="48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24.96" customHeight="1">
      <c r="A108" s="32"/>
      <c r="B108" s="33"/>
      <c r="C108" s="23" t="s">
        <v>138</v>
      </c>
      <c r="D108" s="32"/>
      <c r="E108" s="32"/>
      <c r="F108" s="32"/>
      <c r="G108" s="32"/>
      <c r="H108" s="32"/>
      <c r="I108" s="32"/>
      <c r="J108" s="32"/>
      <c r="K108" s="32"/>
      <c r="L108" s="48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6.96" customHeight="1">
      <c r="A109" s="32"/>
      <c r="B109" s="33"/>
      <c r="C109" s="32"/>
      <c r="D109" s="32"/>
      <c r="E109" s="32"/>
      <c r="F109" s="32"/>
      <c r="G109" s="32"/>
      <c r="H109" s="32"/>
      <c r="I109" s="32"/>
      <c r="J109" s="32"/>
      <c r="K109" s="32"/>
      <c r="L109" s="48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2" customHeight="1">
      <c r="A110" s="32"/>
      <c r="B110" s="33"/>
      <c r="C110" s="29" t="s">
        <v>14</v>
      </c>
      <c r="D110" s="32"/>
      <c r="E110" s="32"/>
      <c r="F110" s="32"/>
      <c r="G110" s="32"/>
      <c r="H110" s="32"/>
      <c r="I110" s="32"/>
      <c r="J110" s="32"/>
      <c r="K110" s="32"/>
      <c r="L110" s="48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2" customFormat="1" ht="16.5" customHeight="1">
      <c r="A111" s="32"/>
      <c r="B111" s="33"/>
      <c r="C111" s="32"/>
      <c r="D111" s="32"/>
      <c r="E111" s="123" t="str">
        <f>E7</f>
        <v>ZL4 - SO 01 - OBJEKT BEZ BYTU - Stavební úpravy a přístavba komunitního centra BÉTEL</v>
      </c>
      <c r="F111" s="29"/>
      <c r="G111" s="29"/>
      <c r="H111" s="29"/>
      <c r="I111" s="32"/>
      <c r="J111" s="32"/>
      <c r="K111" s="32"/>
      <c r="L111" s="48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12" customHeight="1">
      <c r="A112" s="32"/>
      <c r="B112" s="33"/>
      <c r="C112" s="29" t="s">
        <v>121</v>
      </c>
      <c r="D112" s="32"/>
      <c r="E112" s="32"/>
      <c r="F112" s="32"/>
      <c r="G112" s="32"/>
      <c r="H112" s="32"/>
      <c r="I112" s="32"/>
      <c r="J112" s="32"/>
      <c r="K112" s="32"/>
      <c r="L112" s="48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6.5" customHeight="1">
      <c r="A113" s="32"/>
      <c r="B113" s="33"/>
      <c r="C113" s="32"/>
      <c r="D113" s="32"/>
      <c r="E113" s="60" t="str">
        <f>E9</f>
        <v>OBJEKT - Změna č.22 - Vnitřní plynovod</v>
      </c>
      <c r="F113" s="32"/>
      <c r="G113" s="32"/>
      <c r="H113" s="32"/>
      <c r="I113" s="32"/>
      <c r="J113" s="32"/>
      <c r="K113" s="32"/>
      <c r="L113" s="48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6.96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8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2" customHeight="1">
      <c r="A115" s="32"/>
      <c r="B115" s="33"/>
      <c r="C115" s="29" t="s">
        <v>18</v>
      </c>
      <c r="D115" s="32"/>
      <c r="E115" s="32"/>
      <c r="F115" s="26" t="str">
        <f>F12</f>
        <v xml:space="preserve"> </v>
      </c>
      <c r="G115" s="32"/>
      <c r="H115" s="32"/>
      <c r="I115" s="29" t="s">
        <v>20</v>
      </c>
      <c r="J115" s="62" t="str">
        <f>IF(J12="","",J12)</f>
        <v>3.6.2020</v>
      </c>
      <c r="K115" s="32"/>
      <c r="L115" s="48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6.96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8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15.15" customHeight="1">
      <c r="A117" s="32"/>
      <c r="B117" s="33"/>
      <c r="C117" s="29" t="s">
        <v>22</v>
      </c>
      <c r="D117" s="32"/>
      <c r="E117" s="32"/>
      <c r="F117" s="26" t="str">
        <f>E15</f>
        <v xml:space="preserve"> </v>
      </c>
      <c r="G117" s="32"/>
      <c r="H117" s="32"/>
      <c r="I117" s="29" t="s">
        <v>26</v>
      </c>
      <c r="J117" s="30" t="str">
        <f>E21</f>
        <v xml:space="preserve"> </v>
      </c>
      <c r="K117" s="32"/>
      <c r="L117" s="48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15.15" customHeight="1">
      <c r="A118" s="32"/>
      <c r="B118" s="33"/>
      <c r="C118" s="29" t="s">
        <v>25</v>
      </c>
      <c r="D118" s="32"/>
      <c r="E118" s="32"/>
      <c r="F118" s="26" t="str">
        <f>IF(E18="","",E18)</f>
        <v xml:space="preserve"> </v>
      </c>
      <c r="G118" s="32"/>
      <c r="H118" s="32"/>
      <c r="I118" s="29" t="s">
        <v>28</v>
      </c>
      <c r="J118" s="30" t="str">
        <f>E24</f>
        <v xml:space="preserve"> </v>
      </c>
      <c r="K118" s="32"/>
      <c r="L118" s="48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0.32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8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11" customFormat="1" ht="29.28" customHeight="1">
      <c r="A120" s="150"/>
      <c r="B120" s="151"/>
      <c r="C120" s="152" t="s">
        <v>139</v>
      </c>
      <c r="D120" s="153" t="s">
        <v>55</v>
      </c>
      <c r="E120" s="153" t="s">
        <v>51</v>
      </c>
      <c r="F120" s="153" t="s">
        <v>52</v>
      </c>
      <c r="G120" s="153" t="s">
        <v>140</v>
      </c>
      <c r="H120" s="153" t="s">
        <v>141</v>
      </c>
      <c r="I120" s="153" t="s">
        <v>142</v>
      </c>
      <c r="J120" s="153" t="s">
        <v>133</v>
      </c>
      <c r="K120" s="154" t="s">
        <v>143</v>
      </c>
      <c r="L120" s="155"/>
      <c r="M120" s="79" t="s">
        <v>1</v>
      </c>
      <c r="N120" s="80" t="s">
        <v>34</v>
      </c>
      <c r="O120" s="80" t="s">
        <v>144</v>
      </c>
      <c r="P120" s="80" t="s">
        <v>145</v>
      </c>
      <c r="Q120" s="80" t="s">
        <v>146</v>
      </c>
      <c r="R120" s="80" t="s">
        <v>147</v>
      </c>
      <c r="S120" s="80" t="s">
        <v>148</v>
      </c>
      <c r="T120" s="81" t="s">
        <v>149</v>
      </c>
      <c r="U120" s="150"/>
      <c r="V120" s="150"/>
      <c r="W120" s="150"/>
      <c r="X120" s="150"/>
      <c r="Y120" s="150"/>
      <c r="Z120" s="150"/>
      <c r="AA120" s="150"/>
      <c r="AB120" s="150"/>
      <c r="AC120" s="150"/>
      <c r="AD120" s="150"/>
      <c r="AE120" s="150"/>
    </row>
    <row r="121" s="2" customFormat="1" ht="22.8" customHeight="1">
      <c r="A121" s="32"/>
      <c r="B121" s="33"/>
      <c r="C121" s="86" t="s">
        <v>150</v>
      </c>
      <c r="D121" s="32"/>
      <c r="E121" s="32"/>
      <c r="F121" s="32"/>
      <c r="G121" s="32"/>
      <c r="H121" s="32"/>
      <c r="I121" s="32"/>
      <c r="J121" s="156">
        <f>BK121</f>
        <v>28678.34</v>
      </c>
      <c r="K121" s="32"/>
      <c r="L121" s="33"/>
      <c r="M121" s="82"/>
      <c r="N121" s="66"/>
      <c r="O121" s="83"/>
      <c r="P121" s="157">
        <f>P122+P134+P136</f>
        <v>29.819297999999996</v>
      </c>
      <c r="Q121" s="83"/>
      <c r="R121" s="157">
        <f>R122+R134+R136</f>
        <v>0.022429999999999999</v>
      </c>
      <c r="S121" s="83"/>
      <c r="T121" s="158">
        <f>T122+T134+T136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T121" s="19" t="s">
        <v>69</v>
      </c>
      <c r="AU121" s="19" t="s">
        <v>135</v>
      </c>
      <c r="BK121" s="159">
        <f>BK122+BK134+BK136</f>
        <v>28678.34</v>
      </c>
    </row>
    <row r="122" s="12" customFormat="1" ht="25.92" customHeight="1">
      <c r="A122" s="12"/>
      <c r="B122" s="160"/>
      <c r="C122" s="12"/>
      <c r="D122" s="161" t="s">
        <v>69</v>
      </c>
      <c r="E122" s="162" t="s">
        <v>151</v>
      </c>
      <c r="F122" s="162" t="s">
        <v>152</v>
      </c>
      <c r="G122" s="12"/>
      <c r="H122" s="12"/>
      <c r="I122" s="12"/>
      <c r="J122" s="163">
        <f>BK122</f>
        <v>16738.34</v>
      </c>
      <c r="K122" s="12"/>
      <c r="L122" s="160"/>
      <c r="M122" s="164"/>
      <c r="N122" s="165"/>
      <c r="O122" s="165"/>
      <c r="P122" s="166">
        <f>P123</f>
        <v>9.8192979999999981</v>
      </c>
      <c r="Q122" s="165"/>
      <c r="R122" s="166">
        <f>R123</f>
        <v>0.022429999999999999</v>
      </c>
      <c r="S122" s="165"/>
      <c r="T122" s="167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61" t="s">
        <v>79</v>
      </c>
      <c r="AT122" s="168" t="s">
        <v>69</v>
      </c>
      <c r="AU122" s="168" t="s">
        <v>70</v>
      </c>
      <c r="AY122" s="161" t="s">
        <v>153</v>
      </c>
      <c r="BK122" s="169">
        <f>BK123</f>
        <v>16738.34</v>
      </c>
    </row>
    <row r="123" s="12" customFormat="1" ht="22.8" customHeight="1">
      <c r="A123" s="12"/>
      <c r="B123" s="160"/>
      <c r="C123" s="12"/>
      <c r="D123" s="161" t="s">
        <v>69</v>
      </c>
      <c r="E123" s="170" t="s">
        <v>373</v>
      </c>
      <c r="F123" s="170" t="s">
        <v>374</v>
      </c>
      <c r="G123" s="12"/>
      <c r="H123" s="12"/>
      <c r="I123" s="12"/>
      <c r="J123" s="171">
        <f>BK123</f>
        <v>16738.34</v>
      </c>
      <c r="K123" s="12"/>
      <c r="L123" s="160"/>
      <c r="M123" s="164"/>
      <c r="N123" s="165"/>
      <c r="O123" s="165"/>
      <c r="P123" s="166">
        <f>SUM(P124:P133)</f>
        <v>9.8192979999999981</v>
      </c>
      <c r="Q123" s="165"/>
      <c r="R123" s="166">
        <f>SUM(R124:R133)</f>
        <v>0.022429999999999999</v>
      </c>
      <c r="S123" s="165"/>
      <c r="T123" s="167">
        <f>SUM(T124:T133)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1" t="s">
        <v>79</v>
      </c>
      <c r="AT123" s="168" t="s">
        <v>69</v>
      </c>
      <c r="AU123" s="168" t="s">
        <v>77</v>
      </c>
      <c r="AY123" s="161" t="s">
        <v>153</v>
      </c>
      <c r="BK123" s="169">
        <f>SUM(BK124:BK133)</f>
        <v>16738.34</v>
      </c>
    </row>
    <row r="124" s="2" customFormat="1" ht="16.5" customHeight="1">
      <c r="A124" s="32"/>
      <c r="B124" s="172"/>
      <c r="C124" s="173" t="s">
        <v>77</v>
      </c>
      <c r="D124" s="173" t="s">
        <v>156</v>
      </c>
      <c r="E124" s="174" t="s">
        <v>375</v>
      </c>
      <c r="F124" s="175" t="s">
        <v>376</v>
      </c>
      <c r="G124" s="176" t="s">
        <v>258</v>
      </c>
      <c r="H124" s="177">
        <v>30</v>
      </c>
      <c r="I124" s="178">
        <v>360</v>
      </c>
      <c r="J124" s="178">
        <f>ROUND(I124*H124,2)</f>
        <v>10800</v>
      </c>
      <c r="K124" s="175" t="s">
        <v>209</v>
      </c>
      <c r="L124" s="33"/>
      <c r="M124" s="179" t="s">
        <v>1</v>
      </c>
      <c r="N124" s="180" t="s">
        <v>35</v>
      </c>
      <c r="O124" s="181">
        <v>0.24099999999999999</v>
      </c>
      <c r="P124" s="181">
        <f>O124*H124</f>
        <v>7.2299999999999995</v>
      </c>
      <c r="Q124" s="181">
        <v>0.00044999999999999999</v>
      </c>
      <c r="R124" s="181">
        <f>Q124*H124</f>
        <v>0.0135</v>
      </c>
      <c r="S124" s="181">
        <v>0</v>
      </c>
      <c r="T124" s="182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83" t="s">
        <v>160</v>
      </c>
      <c r="AT124" s="183" t="s">
        <v>156</v>
      </c>
      <c r="AU124" s="183" t="s">
        <v>79</v>
      </c>
      <c r="AY124" s="19" t="s">
        <v>153</v>
      </c>
      <c r="BE124" s="184">
        <f>IF(N124="základní",J124,0)</f>
        <v>10800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9" t="s">
        <v>77</v>
      </c>
      <c r="BK124" s="184">
        <f>ROUND(I124*H124,2)</f>
        <v>10800</v>
      </c>
      <c r="BL124" s="19" t="s">
        <v>160</v>
      </c>
      <c r="BM124" s="183" t="s">
        <v>377</v>
      </c>
    </row>
    <row r="125" s="2" customFormat="1" ht="16.5" customHeight="1">
      <c r="A125" s="32"/>
      <c r="B125" s="172"/>
      <c r="C125" s="173" t="s">
        <v>79</v>
      </c>
      <c r="D125" s="173" t="s">
        <v>156</v>
      </c>
      <c r="E125" s="174" t="s">
        <v>378</v>
      </c>
      <c r="F125" s="175" t="s">
        <v>379</v>
      </c>
      <c r="G125" s="176" t="s">
        <v>258</v>
      </c>
      <c r="H125" s="177">
        <v>3</v>
      </c>
      <c r="I125" s="178">
        <v>452</v>
      </c>
      <c r="J125" s="178">
        <f>ROUND(I125*H125,2)</f>
        <v>1356</v>
      </c>
      <c r="K125" s="175" t="s">
        <v>209</v>
      </c>
      <c r="L125" s="33"/>
      <c r="M125" s="179" t="s">
        <v>1</v>
      </c>
      <c r="N125" s="180" t="s">
        <v>35</v>
      </c>
      <c r="O125" s="181">
        <v>0.24099999999999999</v>
      </c>
      <c r="P125" s="181">
        <f>O125*H125</f>
        <v>0.72299999999999998</v>
      </c>
      <c r="Q125" s="181">
        <v>0.00067000000000000002</v>
      </c>
      <c r="R125" s="181">
        <f>Q125*H125</f>
        <v>0.0020100000000000001</v>
      </c>
      <c r="S125" s="181">
        <v>0</v>
      </c>
      <c r="T125" s="182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83" t="s">
        <v>160</v>
      </c>
      <c r="AT125" s="183" t="s">
        <v>156</v>
      </c>
      <c r="AU125" s="183" t="s">
        <v>79</v>
      </c>
      <c r="AY125" s="19" t="s">
        <v>153</v>
      </c>
      <c r="BE125" s="184">
        <f>IF(N125="základní",J125,0)</f>
        <v>1356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9" t="s">
        <v>77</v>
      </c>
      <c r="BK125" s="184">
        <f>ROUND(I125*H125,2)</f>
        <v>1356</v>
      </c>
      <c r="BL125" s="19" t="s">
        <v>160</v>
      </c>
      <c r="BM125" s="183" t="s">
        <v>380</v>
      </c>
    </row>
    <row r="126" s="2" customFormat="1" ht="16.5" customHeight="1">
      <c r="A126" s="32"/>
      <c r="B126" s="172"/>
      <c r="C126" s="173" t="s">
        <v>172</v>
      </c>
      <c r="D126" s="173" t="s">
        <v>156</v>
      </c>
      <c r="E126" s="174" t="s">
        <v>381</v>
      </c>
      <c r="F126" s="175" t="s">
        <v>382</v>
      </c>
      <c r="G126" s="176" t="s">
        <v>258</v>
      </c>
      <c r="H126" s="177">
        <v>1</v>
      </c>
      <c r="I126" s="178">
        <v>627</v>
      </c>
      <c r="J126" s="178">
        <f>ROUND(I126*H126,2)</f>
        <v>627</v>
      </c>
      <c r="K126" s="175" t="s">
        <v>209</v>
      </c>
      <c r="L126" s="33"/>
      <c r="M126" s="179" t="s">
        <v>1</v>
      </c>
      <c r="N126" s="180" t="s">
        <v>35</v>
      </c>
      <c r="O126" s="181">
        <v>0.24099999999999999</v>
      </c>
      <c r="P126" s="181">
        <f>O126*H126</f>
        <v>0.24099999999999999</v>
      </c>
      <c r="Q126" s="181">
        <v>0.00125</v>
      </c>
      <c r="R126" s="181">
        <f>Q126*H126</f>
        <v>0.00125</v>
      </c>
      <c r="S126" s="181">
        <v>0</v>
      </c>
      <c r="T126" s="182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83" t="s">
        <v>160</v>
      </c>
      <c r="AT126" s="183" t="s">
        <v>156</v>
      </c>
      <c r="AU126" s="183" t="s">
        <v>79</v>
      </c>
      <c r="AY126" s="19" t="s">
        <v>153</v>
      </c>
      <c r="BE126" s="184">
        <f>IF(N126="základní",J126,0)</f>
        <v>627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9" t="s">
        <v>77</v>
      </c>
      <c r="BK126" s="184">
        <f>ROUND(I126*H126,2)</f>
        <v>627</v>
      </c>
      <c r="BL126" s="19" t="s">
        <v>160</v>
      </c>
      <c r="BM126" s="183" t="s">
        <v>383</v>
      </c>
    </row>
    <row r="127" s="2" customFormat="1" ht="16.5" customHeight="1">
      <c r="A127" s="32"/>
      <c r="B127" s="172"/>
      <c r="C127" s="173" t="s">
        <v>166</v>
      </c>
      <c r="D127" s="173" t="s">
        <v>156</v>
      </c>
      <c r="E127" s="174" t="s">
        <v>384</v>
      </c>
      <c r="F127" s="175" t="s">
        <v>385</v>
      </c>
      <c r="G127" s="176" t="s">
        <v>258</v>
      </c>
      <c r="H127" s="177">
        <v>1</v>
      </c>
      <c r="I127" s="178">
        <v>825</v>
      </c>
      <c r="J127" s="178">
        <f>ROUND(I127*H127,2)</f>
        <v>825</v>
      </c>
      <c r="K127" s="175" t="s">
        <v>209</v>
      </c>
      <c r="L127" s="33"/>
      <c r="M127" s="179" t="s">
        <v>1</v>
      </c>
      <c r="N127" s="180" t="s">
        <v>35</v>
      </c>
      <c r="O127" s="181">
        <v>0.24099999999999999</v>
      </c>
      <c r="P127" s="181">
        <f>O127*H127</f>
        <v>0.24099999999999999</v>
      </c>
      <c r="Q127" s="181">
        <v>0.0016199999999999999</v>
      </c>
      <c r="R127" s="181">
        <f>Q127*H127</f>
        <v>0.0016199999999999999</v>
      </c>
      <c r="S127" s="181">
        <v>0</v>
      </c>
      <c r="T127" s="182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83" t="s">
        <v>160</v>
      </c>
      <c r="AT127" s="183" t="s">
        <v>156</v>
      </c>
      <c r="AU127" s="183" t="s">
        <v>79</v>
      </c>
      <c r="AY127" s="19" t="s">
        <v>153</v>
      </c>
      <c r="BE127" s="184">
        <f>IF(N127="základní",J127,0)</f>
        <v>825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9" t="s">
        <v>77</v>
      </c>
      <c r="BK127" s="184">
        <f>ROUND(I127*H127,2)</f>
        <v>825</v>
      </c>
      <c r="BL127" s="19" t="s">
        <v>160</v>
      </c>
      <c r="BM127" s="183" t="s">
        <v>386</v>
      </c>
    </row>
    <row r="128" s="2" customFormat="1" ht="16.5" customHeight="1">
      <c r="A128" s="32"/>
      <c r="B128" s="172"/>
      <c r="C128" s="173" t="s">
        <v>179</v>
      </c>
      <c r="D128" s="173" t="s">
        <v>156</v>
      </c>
      <c r="E128" s="174" t="s">
        <v>387</v>
      </c>
      <c r="F128" s="175" t="s">
        <v>388</v>
      </c>
      <c r="G128" s="176" t="s">
        <v>258</v>
      </c>
      <c r="H128" s="177">
        <v>1</v>
      </c>
      <c r="I128" s="178">
        <v>930</v>
      </c>
      <c r="J128" s="178">
        <f>ROUND(I128*H128,2)</f>
        <v>930</v>
      </c>
      <c r="K128" s="175" t="s">
        <v>1</v>
      </c>
      <c r="L128" s="33"/>
      <c r="M128" s="179" t="s">
        <v>1</v>
      </c>
      <c r="N128" s="180" t="s">
        <v>35</v>
      </c>
      <c r="O128" s="181">
        <v>0.33400000000000002</v>
      </c>
      <c r="P128" s="181">
        <f>O128*H128</f>
        <v>0.33400000000000002</v>
      </c>
      <c r="Q128" s="181">
        <v>0.00197</v>
      </c>
      <c r="R128" s="181">
        <f>Q128*H128</f>
        <v>0.00197</v>
      </c>
      <c r="S128" s="181">
        <v>0</v>
      </c>
      <c r="T128" s="182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83" t="s">
        <v>160</v>
      </c>
      <c r="AT128" s="183" t="s">
        <v>156</v>
      </c>
      <c r="AU128" s="183" t="s">
        <v>79</v>
      </c>
      <c r="AY128" s="19" t="s">
        <v>153</v>
      </c>
      <c r="BE128" s="184">
        <f>IF(N128="základní",J128,0)</f>
        <v>930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9" t="s">
        <v>77</v>
      </c>
      <c r="BK128" s="184">
        <f>ROUND(I128*H128,2)</f>
        <v>930</v>
      </c>
      <c r="BL128" s="19" t="s">
        <v>160</v>
      </c>
      <c r="BM128" s="183" t="s">
        <v>389</v>
      </c>
    </row>
    <row r="129" s="2" customFormat="1" ht="16.5" customHeight="1">
      <c r="A129" s="32"/>
      <c r="B129" s="172"/>
      <c r="C129" s="173" t="s">
        <v>183</v>
      </c>
      <c r="D129" s="173" t="s">
        <v>156</v>
      </c>
      <c r="E129" s="174" t="s">
        <v>390</v>
      </c>
      <c r="F129" s="175" t="s">
        <v>391</v>
      </c>
      <c r="G129" s="176" t="s">
        <v>159</v>
      </c>
      <c r="H129" s="177">
        <v>2</v>
      </c>
      <c r="I129" s="178">
        <v>297</v>
      </c>
      <c r="J129" s="178">
        <f>ROUND(I129*H129,2)</f>
        <v>594</v>
      </c>
      <c r="K129" s="175" t="s">
        <v>209</v>
      </c>
      <c r="L129" s="33"/>
      <c r="M129" s="179" t="s">
        <v>1</v>
      </c>
      <c r="N129" s="180" t="s">
        <v>35</v>
      </c>
      <c r="O129" s="181">
        <v>0.16600000000000001</v>
      </c>
      <c r="P129" s="181">
        <f>O129*H129</f>
        <v>0.33200000000000002</v>
      </c>
      <c r="Q129" s="181">
        <v>0.00024000000000000001</v>
      </c>
      <c r="R129" s="181">
        <f>Q129*H129</f>
        <v>0.00048000000000000001</v>
      </c>
      <c r="S129" s="181">
        <v>0</v>
      </c>
      <c r="T129" s="182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83" t="s">
        <v>160</v>
      </c>
      <c r="AT129" s="183" t="s">
        <v>156</v>
      </c>
      <c r="AU129" s="183" t="s">
        <v>79</v>
      </c>
      <c r="AY129" s="19" t="s">
        <v>153</v>
      </c>
      <c r="BE129" s="184">
        <f>IF(N129="základní",J129,0)</f>
        <v>594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9" t="s">
        <v>77</v>
      </c>
      <c r="BK129" s="184">
        <f>ROUND(I129*H129,2)</f>
        <v>594</v>
      </c>
      <c r="BL129" s="19" t="s">
        <v>160</v>
      </c>
      <c r="BM129" s="183" t="s">
        <v>392</v>
      </c>
    </row>
    <row r="130" s="2" customFormat="1" ht="16.5" customHeight="1">
      <c r="A130" s="32"/>
      <c r="B130" s="172"/>
      <c r="C130" s="173" t="s">
        <v>187</v>
      </c>
      <c r="D130" s="173" t="s">
        <v>156</v>
      </c>
      <c r="E130" s="174" t="s">
        <v>393</v>
      </c>
      <c r="F130" s="175" t="s">
        <v>394</v>
      </c>
      <c r="G130" s="176" t="s">
        <v>159</v>
      </c>
      <c r="H130" s="177">
        <v>1</v>
      </c>
      <c r="I130" s="178">
        <v>411</v>
      </c>
      <c r="J130" s="178">
        <f>ROUND(I130*H130,2)</f>
        <v>411</v>
      </c>
      <c r="K130" s="175" t="s">
        <v>209</v>
      </c>
      <c r="L130" s="33"/>
      <c r="M130" s="179" t="s">
        <v>1</v>
      </c>
      <c r="N130" s="180" t="s">
        <v>35</v>
      </c>
      <c r="O130" s="181">
        <v>0.20599999999999999</v>
      </c>
      <c r="P130" s="181">
        <f>O130*H130</f>
        <v>0.20599999999999999</v>
      </c>
      <c r="Q130" s="181">
        <v>0.00038000000000000002</v>
      </c>
      <c r="R130" s="181">
        <f>Q130*H130</f>
        <v>0.00038000000000000002</v>
      </c>
      <c r="S130" s="181">
        <v>0</v>
      </c>
      <c r="T130" s="182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83" t="s">
        <v>160</v>
      </c>
      <c r="AT130" s="183" t="s">
        <v>156</v>
      </c>
      <c r="AU130" s="183" t="s">
        <v>79</v>
      </c>
      <c r="AY130" s="19" t="s">
        <v>153</v>
      </c>
      <c r="BE130" s="184">
        <f>IF(N130="základní",J130,0)</f>
        <v>411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9" t="s">
        <v>77</v>
      </c>
      <c r="BK130" s="184">
        <f>ROUND(I130*H130,2)</f>
        <v>411</v>
      </c>
      <c r="BL130" s="19" t="s">
        <v>160</v>
      </c>
      <c r="BM130" s="183" t="s">
        <v>395</v>
      </c>
    </row>
    <row r="131" s="2" customFormat="1" ht="16.5" customHeight="1">
      <c r="A131" s="32"/>
      <c r="B131" s="172"/>
      <c r="C131" s="173" t="s">
        <v>241</v>
      </c>
      <c r="D131" s="173" t="s">
        <v>156</v>
      </c>
      <c r="E131" s="174" t="s">
        <v>396</v>
      </c>
      <c r="F131" s="175" t="s">
        <v>397</v>
      </c>
      <c r="G131" s="176" t="s">
        <v>159</v>
      </c>
      <c r="H131" s="177">
        <v>2</v>
      </c>
      <c r="I131" s="178">
        <v>586</v>
      </c>
      <c r="J131" s="178">
        <f>ROUND(I131*H131,2)</f>
        <v>1172</v>
      </c>
      <c r="K131" s="175" t="s">
        <v>209</v>
      </c>
      <c r="L131" s="33"/>
      <c r="M131" s="179" t="s">
        <v>1</v>
      </c>
      <c r="N131" s="180" t="s">
        <v>35</v>
      </c>
      <c r="O131" s="181">
        <v>0.22800000000000001</v>
      </c>
      <c r="P131" s="181">
        <f>O131*H131</f>
        <v>0.45600000000000002</v>
      </c>
      <c r="Q131" s="181">
        <v>0.00060999999999999997</v>
      </c>
      <c r="R131" s="181">
        <f>Q131*H131</f>
        <v>0.00122</v>
      </c>
      <c r="S131" s="181">
        <v>0</v>
      </c>
      <c r="T131" s="182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83" t="s">
        <v>160</v>
      </c>
      <c r="AT131" s="183" t="s">
        <v>156</v>
      </c>
      <c r="AU131" s="183" t="s">
        <v>79</v>
      </c>
      <c r="AY131" s="19" t="s">
        <v>153</v>
      </c>
      <c r="BE131" s="184">
        <f>IF(N131="základní",J131,0)</f>
        <v>1172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9" t="s">
        <v>77</v>
      </c>
      <c r="BK131" s="184">
        <f>ROUND(I131*H131,2)</f>
        <v>1172</v>
      </c>
      <c r="BL131" s="19" t="s">
        <v>160</v>
      </c>
      <c r="BM131" s="183" t="s">
        <v>398</v>
      </c>
    </row>
    <row r="132" s="2" customFormat="1" ht="16.5" customHeight="1">
      <c r="A132" s="32"/>
      <c r="B132" s="172"/>
      <c r="C132" s="173" t="s">
        <v>271</v>
      </c>
      <c r="D132" s="173" t="s">
        <v>156</v>
      </c>
      <c r="E132" s="174" t="s">
        <v>399</v>
      </c>
      <c r="F132" s="175" t="s">
        <v>400</v>
      </c>
      <c r="G132" s="176" t="s">
        <v>317</v>
      </c>
      <c r="H132" s="177">
        <v>0.021999999999999999</v>
      </c>
      <c r="I132" s="178">
        <v>586</v>
      </c>
      <c r="J132" s="178">
        <f>ROUND(I132*H132,2)</f>
        <v>12.890000000000001</v>
      </c>
      <c r="K132" s="175" t="s">
        <v>209</v>
      </c>
      <c r="L132" s="33"/>
      <c r="M132" s="179" t="s">
        <v>1</v>
      </c>
      <c r="N132" s="180" t="s">
        <v>35</v>
      </c>
      <c r="O132" s="181">
        <v>1.379</v>
      </c>
      <c r="P132" s="181">
        <f>O132*H132</f>
        <v>0.030337999999999997</v>
      </c>
      <c r="Q132" s="181">
        <v>0</v>
      </c>
      <c r="R132" s="181">
        <f>Q132*H132</f>
        <v>0</v>
      </c>
      <c r="S132" s="181">
        <v>0</v>
      </c>
      <c r="T132" s="182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3" t="s">
        <v>160</v>
      </c>
      <c r="AT132" s="183" t="s">
        <v>156</v>
      </c>
      <c r="AU132" s="183" t="s">
        <v>79</v>
      </c>
      <c r="AY132" s="19" t="s">
        <v>153</v>
      </c>
      <c r="BE132" s="184">
        <f>IF(N132="základní",J132,0)</f>
        <v>12.890000000000001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9" t="s">
        <v>77</v>
      </c>
      <c r="BK132" s="184">
        <f>ROUND(I132*H132,2)</f>
        <v>12.890000000000001</v>
      </c>
      <c r="BL132" s="19" t="s">
        <v>160</v>
      </c>
      <c r="BM132" s="183" t="s">
        <v>401</v>
      </c>
    </row>
    <row r="133" s="2" customFormat="1" ht="16.5" customHeight="1">
      <c r="A133" s="32"/>
      <c r="B133" s="172"/>
      <c r="C133" s="173" t="s">
        <v>276</v>
      </c>
      <c r="D133" s="173" t="s">
        <v>156</v>
      </c>
      <c r="E133" s="174" t="s">
        <v>402</v>
      </c>
      <c r="F133" s="175" t="s">
        <v>403</v>
      </c>
      <c r="G133" s="176" t="s">
        <v>317</v>
      </c>
      <c r="H133" s="177">
        <v>0.021999999999999999</v>
      </c>
      <c r="I133" s="178">
        <v>475</v>
      </c>
      <c r="J133" s="178">
        <f>ROUND(I133*H133,2)</f>
        <v>10.449999999999999</v>
      </c>
      <c r="K133" s="175" t="s">
        <v>209</v>
      </c>
      <c r="L133" s="33"/>
      <c r="M133" s="179" t="s">
        <v>1</v>
      </c>
      <c r="N133" s="180" t="s">
        <v>35</v>
      </c>
      <c r="O133" s="181">
        <v>1.1799999999999999</v>
      </c>
      <c r="P133" s="181">
        <f>O133*H133</f>
        <v>0.025959999999999997</v>
      </c>
      <c r="Q133" s="181">
        <v>0</v>
      </c>
      <c r="R133" s="181">
        <f>Q133*H133</f>
        <v>0</v>
      </c>
      <c r="S133" s="181">
        <v>0</v>
      </c>
      <c r="T133" s="182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83" t="s">
        <v>160</v>
      </c>
      <c r="AT133" s="183" t="s">
        <v>156</v>
      </c>
      <c r="AU133" s="183" t="s">
        <v>79</v>
      </c>
      <c r="AY133" s="19" t="s">
        <v>153</v>
      </c>
      <c r="BE133" s="184">
        <f>IF(N133="základní",J133,0)</f>
        <v>10.449999999999999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9" t="s">
        <v>77</v>
      </c>
      <c r="BK133" s="184">
        <f>ROUND(I133*H133,2)</f>
        <v>10.449999999999999</v>
      </c>
      <c r="BL133" s="19" t="s">
        <v>160</v>
      </c>
      <c r="BM133" s="183" t="s">
        <v>404</v>
      </c>
    </row>
    <row r="134" s="12" customFormat="1" ht="25.92" customHeight="1">
      <c r="A134" s="12"/>
      <c r="B134" s="160"/>
      <c r="C134" s="12"/>
      <c r="D134" s="161" t="s">
        <v>69</v>
      </c>
      <c r="E134" s="162" t="s">
        <v>405</v>
      </c>
      <c r="F134" s="162" t="s">
        <v>406</v>
      </c>
      <c r="G134" s="12"/>
      <c r="H134" s="12"/>
      <c r="I134" s="12"/>
      <c r="J134" s="163">
        <f>BK134</f>
        <v>5440</v>
      </c>
      <c r="K134" s="12"/>
      <c r="L134" s="160"/>
      <c r="M134" s="164"/>
      <c r="N134" s="165"/>
      <c r="O134" s="165"/>
      <c r="P134" s="166">
        <f>P135</f>
        <v>20</v>
      </c>
      <c r="Q134" s="165"/>
      <c r="R134" s="166">
        <f>R135</f>
        <v>0</v>
      </c>
      <c r="S134" s="165"/>
      <c r="T134" s="167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61" t="s">
        <v>166</v>
      </c>
      <c r="AT134" s="168" t="s">
        <v>69</v>
      </c>
      <c r="AU134" s="168" t="s">
        <v>70</v>
      </c>
      <c r="AY134" s="161" t="s">
        <v>153</v>
      </c>
      <c r="BK134" s="169">
        <f>BK135</f>
        <v>5440</v>
      </c>
    </row>
    <row r="135" s="2" customFormat="1" ht="16.5" customHeight="1">
      <c r="A135" s="32"/>
      <c r="B135" s="172"/>
      <c r="C135" s="173" t="s">
        <v>328</v>
      </c>
      <c r="D135" s="173" t="s">
        <v>156</v>
      </c>
      <c r="E135" s="174" t="s">
        <v>407</v>
      </c>
      <c r="F135" s="175" t="s">
        <v>408</v>
      </c>
      <c r="G135" s="176" t="s">
        <v>409</v>
      </c>
      <c r="H135" s="177">
        <v>20</v>
      </c>
      <c r="I135" s="178">
        <v>272</v>
      </c>
      <c r="J135" s="178">
        <f>ROUND(I135*H135,2)</f>
        <v>5440</v>
      </c>
      <c r="K135" s="175" t="s">
        <v>209</v>
      </c>
      <c r="L135" s="33"/>
      <c r="M135" s="179" t="s">
        <v>1</v>
      </c>
      <c r="N135" s="180" t="s">
        <v>35</v>
      </c>
      <c r="O135" s="181">
        <v>1</v>
      </c>
      <c r="P135" s="181">
        <f>O135*H135</f>
        <v>20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83" t="s">
        <v>410</v>
      </c>
      <c r="AT135" s="183" t="s">
        <v>156</v>
      </c>
      <c r="AU135" s="183" t="s">
        <v>77</v>
      </c>
      <c r="AY135" s="19" t="s">
        <v>153</v>
      </c>
      <c r="BE135" s="184">
        <f>IF(N135="základní",J135,0)</f>
        <v>5440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9" t="s">
        <v>77</v>
      </c>
      <c r="BK135" s="184">
        <f>ROUND(I135*H135,2)</f>
        <v>5440</v>
      </c>
      <c r="BL135" s="19" t="s">
        <v>410</v>
      </c>
      <c r="BM135" s="183" t="s">
        <v>411</v>
      </c>
    </row>
    <row r="136" s="12" customFormat="1" ht="25.92" customHeight="1">
      <c r="A136" s="12"/>
      <c r="B136" s="160"/>
      <c r="C136" s="12"/>
      <c r="D136" s="161" t="s">
        <v>69</v>
      </c>
      <c r="E136" s="162" t="s">
        <v>412</v>
      </c>
      <c r="F136" s="162" t="s">
        <v>413</v>
      </c>
      <c r="G136" s="12"/>
      <c r="H136" s="12"/>
      <c r="I136" s="12"/>
      <c r="J136" s="163">
        <f>BK136</f>
        <v>6500</v>
      </c>
      <c r="K136" s="12"/>
      <c r="L136" s="160"/>
      <c r="M136" s="164"/>
      <c r="N136" s="165"/>
      <c r="O136" s="165"/>
      <c r="P136" s="166">
        <f>P137</f>
        <v>0</v>
      </c>
      <c r="Q136" s="165"/>
      <c r="R136" s="166">
        <f>R137</f>
        <v>0</v>
      </c>
      <c r="S136" s="165"/>
      <c r="T136" s="167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61" t="s">
        <v>179</v>
      </c>
      <c r="AT136" s="168" t="s">
        <v>69</v>
      </c>
      <c r="AU136" s="168" t="s">
        <v>70</v>
      </c>
      <c r="AY136" s="161" t="s">
        <v>153</v>
      </c>
      <c r="BK136" s="169">
        <f>BK137</f>
        <v>6500</v>
      </c>
    </row>
    <row r="137" s="12" customFormat="1" ht="22.8" customHeight="1">
      <c r="A137" s="12"/>
      <c r="B137" s="160"/>
      <c r="C137" s="12"/>
      <c r="D137" s="161" t="s">
        <v>69</v>
      </c>
      <c r="E137" s="170" t="s">
        <v>414</v>
      </c>
      <c r="F137" s="170" t="s">
        <v>415</v>
      </c>
      <c r="G137" s="12"/>
      <c r="H137" s="12"/>
      <c r="I137" s="12"/>
      <c r="J137" s="171">
        <f>BK137</f>
        <v>6500</v>
      </c>
      <c r="K137" s="12"/>
      <c r="L137" s="160"/>
      <c r="M137" s="164"/>
      <c r="N137" s="165"/>
      <c r="O137" s="165"/>
      <c r="P137" s="166">
        <f>SUM(P138:P139)</f>
        <v>0</v>
      </c>
      <c r="Q137" s="165"/>
      <c r="R137" s="166">
        <f>SUM(R138:R139)</f>
        <v>0</v>
      </c>
      <c r="S137" s="165"/>
      <c r="T137" s="167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61" t="s">
        <v>179</v>
      </c>
      <c r="AT137" s="168" t="s">
        <v>69</v>
      </c>
      <c r="AU137" s="168" t="s">
        <v>77</v>
      </c>
      <c r="AY137" s="161" t="s">
        <v>153</v>
      </c>
      <c r="BK137" s="169">
        <f>SUM(BK138:BK139)</f>
        <v>6500</v>
      </c>
    </row>
    <row r="138" s="2" customFormat="1" ht="16.5" customHeight="1">
      <c r="A138" s="32"/>
      <c r="B138" s="172"/>
      <c r="C138" s="173" t="s">
        <v>333</v>
      </c>
      <c r="D138" s="173" t="s">
        <v>156</v>
      </c>
      <c r="E138" s="174" t="s">
        <v>416</v>
      </c>
      <c r="F138" s="175" t="s">
        <v>417</v>
      </c>
      <c r="G138" s="176" t="s">
        <v>418</v>
      </c>
      <c r="H138" s="177">
        <v>1</v>
      </c>
      <c r="I138" s="178">
        <v>1500</v>
      </c>
      <c r="J138" s="178">
        <f>ROUND(I138*H138,2)</f>
        <v>1500</v>
      </c>
      <c r="K138" s="175" t="s">
        <v>1</v>
      </c>
      <c r="L138" s="33"/>
      <c r="M138" s="179" t="s">
        <v>1</v>
      </c>
      <c r="N138" s="180" t="s">
        <v>35</v>
      </c>
      <c r="O138" s="181">
        <v>0</v>
      </c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3" t="s">
        <v>166</v>
      </c>
      <c r="AT138" s="183" t="s">
        <v>156</v>
      </c>
      <c r="AU138" s="183" t="s">
        <v>79</v>
      </c>
      <c r="AY138" s="19" t="s">
        <v>153</v>
      </c>
      <c r="BE138" s="184">
        <f>IF(N138="základní",J138,0)</f>
        <v>1500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9" t="s">
        <v>77</v>
      </c>
      <c r="BK138" s="184">
        <f>ROUND(I138*H138,2)</f>
        <v>1500</v>
      </c>
      <c r="BL138" s="19" t="s">
        <v>166</v>
      </c>
      <c r="BM138" s="183" t="s">
        <v>419</v>
      </c>
    </row>
    <row r="139" s="2" customFormat="1" ht="16.5" customHeight="1">
      <c r="A139" s="32"/>
      <c r="B139" s="172"/>
      <c r="C139" s="173" t="s">
        <v>337</v>
      </c>
      <c r="D139" s="173" t="s">
        <v>156</v>
      </c>
      <c r="E139" s="174" t="s">
        <v>420</v>
      </c>
      <c r="F139" s="175" t="s">
        <v>421</v>
      </c>
      <c r="G139" s="176" t="s">
        <v>418</v>
      </c>
      <c r="H139" s="177">
        <v>1</v>
      </c>
      <c r="I139" s="178">
        <v>5000</v>
      </c>
      <c r="J139" s="178">
        <f>ROUND(I139*H139,2)</f>
        <v>5000</v>
      </c>
      <c r="K139" s="175" t="s">
        <v>1</v>
      </c>
      <c r="L139" s="33"/>
      <c r="M139" s="222" t="s">
        <v>1</v>
      </c>
      <c r="N139" s="223" t="s">
        <v>35</v>
      </c>
      <c r="O139" s="220">
        <v>0</v>
      </c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183" t="s">
        <v>166</v>
      </c>
      <c r="AT139" s="183" t="s">
        <v>156</v>
      </c>
      <c r="AU139" s="183" t="s">
        <v>79</v>
      </c>
      <c r="AY139" s="19" t="s">
        <v>153</v>
      </c>
      <c r="BE139" s="184">
        <f>IF(N139="základní",J139,0)</f>
        <v>5000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9" t="s">
        <v>77</v>
      </c>
      <c r="BK139" s="184">
        <f>ROUND(I139*H139,2)</f>
        <v>5000</v>
      </c>
      <c r="BL139" s="19" t="s">
        <v>166</v>
      </c>
      <c r="BM139" s="183" t="s">
        <v>422</v>
      </c>
    </row>
    <row r="140" s="2" customFormat="1" ht="6.96" customHeight="1">
      <c r="A140" s="32"/>
      <c r="B140" s="53"/>
      <c r="C140" s="54"/>
      <c r="D140" s="54"/>
      <c r="E140" s="54"/>
      <c r="F140" s="54"/>
      <c r="G140" s="54"/>
      <c r="H140" s="54"/>
      <c r="I140" s="54"/>
      <c r="J140" s="54"/>
      <c r="K140" s="54"/>
      <c r="L140" s="33"/>
      <c r="M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</row>
  </sheetData>
  <autoFilter ref="C120:K13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98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</row>
    <row r="4" s="1" customFormat="1" ht="24.96" customHeight="1">
      <c r="B4" s="22"/>
      <c r="D4" s="23" t="s">
        <v>120</v>
      </c>
      <c r="L4" s="22"/>
      <c r="M4" s="122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29" t="s">
        <v>14</v>
      </c>
      <c r="L6" s="22"/>
    </row>
    <row r="7" s="1" customFormat="1" ht="16.5" customHeight="1">
      <c r="B7" s="22"/>
      <c r="E7" s="123" t="str">
        <f>'Rekapitulace stavby'!K6</f>
        <v>ZL4 - SO 01 - OBJEKT BEZ BYTU - Stavební úpravy a přístavba komunitního centra BÉTEL</v>
      </c>
      <c r="F7" s="29"/>
      <c r="G7" s="29"/>
      <c r="H7" s="29"/>
      <c r="L7" s="22"/>
    </row>
    <row r="8" s="1" customFormat="1" ht="12" customHeight="1">
      <c r="B8" s="22"/>
      <c r="D8" s="29" t="s">
        <v>121</v>
      </c>
      <c r="L8" s="22"/>
    </row>
    <row r="9" s="2" customFormat="1" ht="16.5" customHeight="1">
      <c r="A9" s="32"/>
      <c r="B9" s="33"/>
      <c r="C9" s="32"/>
      <c r="D9" s="32"/>
      <c r="E9" s="123" t="s">
        <v>423</v>
      </c>
      <c r="F9" s="32"/>
      <c r="G9" s="32"/>
      <c r="H9" s="32"/>
      <c r="I9" s="32"/>
      <c r="J9" s="32"/>
      <c r="K9" s="32"/>
      <c r="L9" s="48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3"/>
      <c r="C10" s="32"/>
      <c r="D10" s="29" t="s">
        <v>123</v>
      </c>
      <c r="E10" s="32"/>
      <c r="F10" s="32"/>
      <c r="G10" s="32"/>
      <c r="H10" s="32"/>
      <c r="I10" s="32"/>
      <c r="J10" s="32"/>
      <c r="K10" s="32"/>
      <c r="L10" s="48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6.5" customHeight="1">
      <c r="A11" s="32"/>
      <c r="B11" s="33"/>
      <c r="C11" s="32"/>
      <c r="D11" s="32"/>
      <c r="E11" s="60" t="s">
        <v>424</v>
      </c>
      <c r="F11" s="32"/>
      <c r="G11" s="32"/>
      <c r="H11" s="32"/>
      <c r="I11" s="32"/>
      <c r="J11" s="32"/>
      <c r="K11" s="32"/>
      <c r="L11" s="48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8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2" customHeight="1">
      <c r="A13" s="32"/>
      <c r="B13" s="33"/>
      <c r="C13" s="32"/>
      <c r="D13" s="29" t="s">
        <v>16</v>
      </c>
      <c r="E13" s="32"/>
      <c r="F13" s="26" t="s">
        <v>1</v>
      </c>
      <c r="G13" s="32"/>
      <c r="H13" s="32"/>
      <c r="I13" s="29" t="s">
        <v>17</v>
      </c>
      <c r="J13" s="26" t="s">
        <v>1</v>
      </c>
      <c r="K13" s="32"/>
      <c r="L13" s="48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3"/>
      <c r="C14" s="32"/>
      <c r="D14" s="29" t="s">
        <v>18</v>
      </c>
      <c r="E14" s="32"/>
      <c r="F14" s="26" t="s">
        <v>125</v>
      </c>
      <c r="G14" s="32"/>
      <c r="H14" s="32"/>
      <c r="I14" s="29" t="s">
        <v>20</v>
      </c>
      <c r="J14" s="62" t="str">
        <f>'Rekapitulace stavby'!AN8</f>
        <v>3.6.2020</v>
      </c>
      <c r="K14" s="32"/>
      <c r="L14" s="48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0.8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8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3"/>
      <c r="C16" s="32"/>
      <c r="D16" s="29" t="s">
        <v>22</v>
      </c>
      <c r="E16" s="32"/>
      <c r="F16" s="32"/>
      <c r="G16" s="32"/>
      <c r="H16" s="32"/>
      <c r="I16" s="29" t="s">
        <v>23</v>
      </c>
      <c r="J16" s="26" t="s">
        <v>1</v>
      </c>
      <c r="K16" s="32"/>
      <c r="L16" s="48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8" customHeight="1">
      <c r="A17" s="32"/>
      <c r="B17" s="33"/>
      <c r="C17" s="32"/>
      <c r="D17" s="32"/>
      <c r="E17" s="26" t="s">
        <v>126</v>
      </c>
      <c r="F17" s="32"/>
      <c r="G17" s="32"/>
      <c r="H17" s="32"/>
      <c r="I17" s="29" t="s">
        <v>24</v>
      </c>
      <c r="J17" s="26" t="s">
        <v>1</v>
      </c>
      <c r="K17" s="32"/>
      <c r="L17" s="48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6.96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8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2" customHeight="1">
      <c r="A19" s="32"/>
      <c r="B19" s="33"/>
      <c r="C19" s="32"/>
      <c r="D19" s="29" t="s">
        <v>25</v>
      </c>
      <c r="E19" s="32"/>
      <c r="F19" s="32"/>
      <c r="G19" s="32"/>
      <c r="H19" s="32"/>
      <c r="I19" s="29" t="s">
        <v>23</v>
      </c>
      <c r="J19" s="26" t="s">
        <v>127</v>
      </c>
      <c r="K19" s="32"/>
      <c r="L19" s="48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8" customHeight="1">
      <c r="A20" s="32"/>
      <c r="B20" s="33"/>
      <c r="C20" s="32"/>
      <c r="D20" s="32"/>
      <c r="E20" s="26" t="s">
        <v>128</v>
      </c>
      <c r="F20" s="32"/>
      <c r="G20" s="32"/>
      <c r="H20" s="32"/>
      <c r="I20" s="29" t="s">
        <v>24</v>
      </c>
      <c r="J20" s="26" t="s">
        <v>129</v>
      </c>
      <c r="K20" s="32"/>
      <c r="L20" s="48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6.96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8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2" customHeight="1">
      <c r="A22" s="32"/>
      <c r="B22" s="33"/>
      <c r="C22" s="32"/>
      <c r="D22" s="29" t="s">
        <v>26</v>
      </c>
      <c r="E22" s="32"/>
      <c r="F22" s="32"/>
      <c r="G22" s="32"/>
      <c r="H22" s="32"/>
      <c r="I22" s="29" t="s">
        <v>23</v>
      </c>
      <c r="J22" s="26" t="s">
        <v>1</v>
      </c>
      <c r="K22" s="32"/>
      <c r="L22" s="48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8" customHeight="1">
      <c r="A23" s="32"/>
      <c r="B23" s="33"/>
      <c r="C23" s="32"/>
      <c r="D23" s="32"/>
      <c r="E23" s="26" t="s">
        <v>130</v>
      </c>
      <c r="F23" s="32"/>
      <c r="G23" s="32"/>
      <c r="H23" s="32"/>
      <c r="I23" s="29" t="s">
        <v>24</v>
      </c>
      <c r="J23" s="26" t="s">
        <v>1</v>
      </c>
      <c r="K23" s="32"/>
      <c r="L23" s="48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6.96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8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2" customHeight="1">
      <c r="A25" s="32"/>
      <c r="B25" s="33"/>
      <c r="C25" s="32"/>
      <c r="D25" s="29" t="s">
        <v>28</v>
      </c>
      <c r="E25" s="32"/>
      <c r="F25" s="32"/>
      <c r="G25" s="32"/>
      <c r="H25" s="32"/>
      <c r="I25" s="29" t="s">
        <v>23</v>
      </c>
      <c r="J25" s="26" t="str">
        <f>IF('Rekapitulace stavby'!AN19="","",'Rekapitulace stavby'!AN19)</f>
        <v/>
      </c>
      <c r="K25" s="32"/>
      <c r="L25" s="48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8" customHeight="1">
      <c r="A26" s="32"/>
      <c r="B26" s="33"/>
      <c r="C26" s="32"/>
      <c r="D26" s="32"/>
      <c r="E26" s="26" t="str">
        <f>IF('Rekapitulace stavby'!E20="","",'Rekapitulace stavby'!E20)</f>
        <v xml:space="preserve"> </v>
      </c>
      <c r="F26" s="32"/>
      <c r="G26" s="32"/>
      <c r="H26" s="32"/>
      <c r="I26" s="29" t="s">
        <v>24</v>
      </c>
      <c r="J26" s="26" t="str">
        <f>IF('Rekapitulace stavby'!AN20="","",'Rekapitulace stavby'!AN20)</f>
        <v/>
      </c>
      <c r="K26" s="32"/>
      <c r="L26" s="48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8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2" customHeight="1">
      <c r="A28" s="32"/>
      <c r="B28" s="33"/>
      <c r="C28" s="32"/>
      <c r="D28" s="29" t="s">
        <v>29</v>
      </c>
      <c r="E28" s="32"/>
      <c r="F28" s="32"/>
      <c r="G28" s="32"/>
      <c r="H28" s="32"/>
      <c r="I28" s="32"/>
      <c r="J28" s="32"/>
      <c r="K28" s="32"/>
      <c r="L28" s="48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8" customFormat="1" ht="16.5" customHeight="1">
      <c r="A29" s="124"/>
      <c r="B29" s="125"/>
      <c r="C29" s="124"/>
      <c r="D29" s="124"/>
      <c r="E29" s="30" t="s">
        <v>1</v>
      </c>
      <c r="F29" s="30"/>
      <c r="G29" s="30"/>
      <c r="H29" s="30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8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3"/>
      <c r="C31" s="32"/>
      <c r="D31" s="83"/>
      <c r="E31" s="83"/>
      <c r="F31" s="83"/>
      <c r="G31" s="83"/>
      <c r="H31" s="83"/>
      <c r="I31" s="83"/>
      <c r="J31" s="83"/>
      <c r="K31" s="83"/>
      <c r="L31" s="48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3"/>
      <c r="C32" s="32"/>
      <c r="D32" s="127" t="s">
        <v>30</v>
      </c>
      <c r="E32" s="32"/>
      <c r="F32" s="32"/>
      <c r="G32" s="32"/>
      <c r="H32" s="32"/>
      <c r="I32" s="32"/>
      <c r="J32" s="89">
        <f>ROUND(J122, 2)</f>
        <v>-70248.339999999997</v>
      </c>
      <c r="K32" s="32"/>
      <c r="L32" s="48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3"/>
      <c r="C33" s="32"/>
      <c r="D33" s="83"/>
      <c r="E33" s="83"/>
      <c r="F33" s="83"/>
      <c r="G33" s="83"/>
      <c r="H33" s="83"/>
      <c r="I33" s="83"/>
      <c r="J33" s="83"/>
      <c r="K33" s="83"/>
      <c r="L33" s="48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3"/>
      <c r="C34" s="32"/>
      <c r="D34" s="32"/>
      <c r="E34" s="32"/>
      <c r="F34" s="37" t="s">
        <v>32</v>
      </c>
      <c r="G34" s="32"/>
      <c r="H34" s="32"/>
      <c r="I34" s="37" t="s">
        <v>31</v>
      </c>
      <c r="J34" s="37" t="s">
        <v>33</v>
      </c>
      <c r="K34" s="32"/>
      <c r="L34" s="48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3"/>
      <c r="C35" s="32"/>
      <c r="D35" s="128" t="s">
        <v>34</v>
      </c>
      <c r="E35" s="29" t="s">
        <v>35</v>
      </c>
      <c r="F35" s="129">
        <f>ROUND((SUM(BE122:BE136)),  2)</f>
        <v>-70248.339999999997</v>
      </c>
      <c r="G35" s="32"/>
      <c r="H35" s="32"/>
      <c r="I35" s="130">
        <v>0.20999999999999999</v>
      </c>
      <c r="J35" s="129">
        <f>ROUND(((SUM(BE122:BE136))*I35),  2)</f>
        <v>-14752.15</v>
      </c>
      <c r="K35" s="32"/>
      <c r="L35" s="48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3"/>
      <c r="C36" s="32"/>
      <c r="D36" s="32"/>
      <c r="E36" s="29" t="s">
        <v>36</v>
      </c>
      <c r="F36" s="129">
        <f>ROUND((SUM(BF122:BF136)),  2)</f>
        <v>0</v>
      </c>
      <c r="G36" s="32"/>
      <c r="H36" s="32"/>
      <c r="I36" s="130">
        <v>0.14999999999999999</v>
      </c>
      <c r="J36" s="129">
        <f>ROUND(((SUM(BF122:BF136))*I36),  2)</f>
        <v>0</v>
      </c>
      <c r="K36" s="32"/>
      <c r="L36" s="48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3"/>
      <c r="C37" s="32"/>
      <c r="D37" s="32"/>
      <c r="E37" s="29" t="s">
        <v>37</v>
      </c>
      <c r="F37" s="129">
        <f>ROUND((SUM(BG122:BG136)),  2)</f>
        <v>0</v>
      </c>
      <c r="G37" s="32"/>
      <c r="H37" s="32"/>
      <c r="I37" s="130">
        <v>0.20999999999999999</v>
      </c>
      <c r="J37" s="129">
        <f>0</f>
        <v>0</v>
      </c>
      <c r="K37" s="32"/>
      <c r="L37" s="48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3"/>
      <c r="C38" s="32"/>
      <c r="D38" s="32"/>
      <c r="E38" s="29" t="s">
        <v>38</v>
      </c>
      <c r="F38" s="129">
        <f>ROUND((SUM(BH122:BH136)),  2)</f>
        <v>0</v>
      </c>
      <c r="G38" s="32"/>
      <c r="H38" s="32"/>
      <c r="I38" s="130">
        <v>0.14999999999999999</v>
      </c>
      <c r="J38" s="129">
        <f>0</f>
        <v>0</v>
      </c>
      <c r="K38" s="32"/>
      <c r="L38" s="48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3"/>
      <c r="C39" s="32"/>
      <c r="D39" s="32"/>
      <c r="E39" s="29" t="s">
        <v>39</v>
      </c>
      <c r="F39" s="129">
        <f>ROUND((SUM(BI122:BI136)),  2)</f>
        <v>0</v>
      </c>
      <c r="G39" s="32"/>
      <c r="H39" s="32"/>
      <c r="I39" s="130">
        <v>0</v>
      </c>
      <c r="J39" s="129">
        <f>0</f>
        <v>0</v>
      </c>
      <c r="K39" s="32"/>
      <c r="L39" s="48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8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3"/>
      <c r="C41" s="131"/>
      <c r="D41" s="132" t="s">
        <v>40</v>
      </c>
      <c r="E41" s="74"/>
      <c r="F41" s="74"/>
      <c r="G41" s="133" t="s">
        <v>41</v>
      </c>
      <c r="H41" s="134" t="s">
        <v>42</v>
      </c>
      <c r="I41" s="74"/>
      <c r="J41" s="135">
        <f>SUM(J32:J39)</f>
        <v>-85000.489999999991</v>
      </c>
      <c r="K41" s="136"/>
      <c r="L41" s="48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8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48"/>
      <c r="D50" s="49" t="s">
        <v>43</v>
      </c>
      <c r="E50" s="50"/>
      <c r="F50" s="50"/>
      <c r="G50" s="49" t="s">
        <v>44</v>
      </c>
      <c r="H50" s="50"/>
      <c r="I50" s="50"/>
      <c r="J50" s="50"/>
      <c r="K50" s="50"/>
      <c r="L50" s="48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2"/>
      <c r="B61" s="33"/>
      <c r="C61" s="32"/>
      <c r="D61" s="51" t="s">
        <v>45</v>
      </c>
      <c r="E61" s="35"/>
      <c r="F61" s="137" t="s">
        <v>46</v>
      </c>
      <c r="G61" s="51" t="s">
        <v>45</v>
      </c>
      <c r="H61" s="35"/>
      <c r="I61" s="35"/>
      <c r="J61" s="138" t="s">
        <v>46</v>
      </c>
      <c r="K61" s="35"/>
      <c r="L61" s="48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2"/>
      <c r="B65" s="33"/>
      <c r="C65" s="32"/>
      <c r="D65" s="49" t="s">
        <v>47</v>
      </c>
      <c r="E65" s="52"/>
      <c r="F65" s="52"/>
      <c r="G65" s="49" t="s">
        <v>48</v>
      </c>
      <c r="H65" s="52"/>
      <c r="I65" s="52"/>
      <c r="J65" s="52"/>
      <c r="K65" s="52"/>
      <c r="L65" s="48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2"/>
      <c r="B76" s="33"/>
      <c r="C76" s="32"/>
      <c r="D76" s="51" t="s">
        <v>45</v>
      </c>
      <c r="E76" s="35"/>
      <c r="F76" s="137" t="s">
        <v>46</v>
      </c>
      <c r="G76" s="51" t="s">
        <v>45</v>
      </c>
      <c r="H76" s="35"/>
      <c r="I76" s="35"/>
      <c r="J76" s="138" t="s">
        <v>46</v>
      </c>
      <c r="K76" s="35"/>
      <c r="L76" s="48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48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48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131</v>
      </c>
      <c r="D82" s="32"/>
      <c r="E82" s="32"/>
      <c r="F82" s="32"/>
      <c r="G82" s="32"/>
      <c r="H82" s="32"/>
      <c r="I82" s="32"/>
      <c r="J82" s="32"/>
      <c r="K82" s="32"/>
      <c r="L82" s="48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8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2"/>
      <c r="E84" s="32"/>
      <c r="F84" s="32"/>
      <c r="G84" s="32"/>
      <c r="H84" s="32"/>
      <c r="I84" s="32"/>
      <c r="J84" s="32"/>
      <c r="K84" s="32"/>
      <c r="L84" s="48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2"/>
      <c r="D85" s="32"/>
      <c r="E85" s="123" t="str">
        <f>E7</f>
        <v>ZL4 - SO 01 - OBJEKT BEZ BYTU - Stavební úpravy a přístavba komunitního centra BÉTEL</v>
      </c>
      <c r="F85" s="29"/>
      <c r="G85" s="29"/>
      <c r="H85" s="29"/>
      <c r="I85" s="32"/>
      <c r="J85" s="32"/>
      <c r="K85" s="32"/>
      <c r="L85" s="48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" customFormat="1" ht="12" customHeight="1">
      <c r="B86" s="22"/>
      <c r="C86" s="29" t="s">
        <v>121</v>
      </c>
      <c r="L86" s="22"/>
    </row>
    <row r="87" s="2" customFormat="1" ht="16.5" customHeight="1">
      <c r="A87" s="32"/>
      <c r="B87" s="33"/>
      <c r="C87" s="32"/>
      <c r="D87" s="32"/>
      <c r="E87" s="123" t="s">
        <v>423</v>
      </c>
      <c r="F87" s="32"/>
      <c r="G87" s="32"/>
      <c r="H87" s="32"/>
      <c r="I87" s="32"/>
      <c r="J87" s="32"/>
      <c r="K87" s="32"/>
      <c r="L87" s="48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12" customHeight="1">
      <c r="A88" s="32"/>
      <c r="B88" s="33"/>
      <c r="C88" s="29" t="s">
        <v>123</v>
      </c>
      <c r="D88" s="32"/>
      <c r="E88" s="32"/>
      <c r="F88" s="32"/>
      <c r="G88" s="32"/>
      <c r="H88" s="32"/>
      <c r="I88" s="32"/>
      <c r="J88" s="32"/>
      <c r="K88" s="32"/>
      <c r="L88" s="48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6.5" customHeight="1">
      <c r="A89" s="32"/>
      <c r="B89" s="33"/>
      <c r="C89" s="32"/>
      <c r="D89" s="32"/>
      <c r="E89" s="60" t="str">
        <f>E11</f>
        <v>Méněpráce - Posuvná mobilní příčka, žaluzie</v>
      </c>
      <c r="F89" s="32"/>
      <c r="G89" s="32"/>
      <c r="H89" s="32"/>
      <c r="I89" s="32"/>
      <c r="J89" s="32"/>
      <c r="K89" s="32"/>
      <c r="L89" s="48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8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2" customHeight="1">
      <c r="A91" s="32"/>
      <c r="B91" s="33"/>
      <c r="C91" s="29" t="s">
        <v>18</v>
      </c>
      <c r="D91" s="32"/>
      <c r="E91" s="32"/>
      <c r="F91" s="26" t="str">
        <f>F14</f>
        <v xml:space="preserve">Bezručova čp.503, Chrastava </v>
      </c>
      <c r="G91" s="32"/>
      <c r="H91" s="32"/>
      <c r="I91" s="29" t="s">
        <v>20</v>
      </c>
      <c r="J91" s="62" t="str">
        <f>IF(J14="","",J14)</f>
        <v>3.6.2020</v>
      </c>
      <c r="K91" s="32"/>
      <c r="L91" s="48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6.96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8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25.65" customHeight="1">
      <c r="A93" s="32"/>
      <c r="B93" s="33"/>
      <c r="C93" s="29" t="s">
        <v>22</v>
      </c>
      <c r="D93" s="32"/>
      <c r="E93" s="32"/>
      <c r="F93" s="26" t="str">
        <f>E17</f>
        <v>Sbor JB v Chrastavě, Bezručova 503, 46331 Chrastav</v>
      </c>
      <c r="G93" s="32"/>
      <c r="H93" s="32"/>
      <c r="I93" s="29" t="s">
        <v>26</v>
      </c>
      <c r="J93" s="30" t="str">
        <f>E23</f>
        <v>FS Vision, s.r.o. IČ: 22792902</v>
      </c>
      <c r="K93" s="32"/>
      <c r="L93" s="48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15.15" customHeight="1">
      <c r="A94" s="32"/>
      <c r="B94" s="33"/>
      <c r="C94" s="29" t="s">
        <v>25</v>
      </c>
      <c r="D94" s="32"/>
      <c r="E94" s="32"/>
      <c r="F94" s="26" t="str">
        <f>IF(E20="","",E20)</f>
        <v>TOMIVOS s.r.o.</v>
      </c>
      <c r="G94" s="32"/>
      <c r="H94" s="32"/>
      <c r="I94" s="29" t="s">
        <v>28</v>
      </c>
      <c r="J94" s="30" t="str">
        <f>E26</f>
        <v xml:space="preserve"> </v>
      </c>
      <c r="K94" s="32"/>
      <c r="L94" s="48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8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9.28" customHeight="1">
      <c r="A96" s="32"/>
      <c r="B96" s="33"/>
      <c r="C96" s="139" t="s">
        <v>132</v>
      </c>
      <c r="D96" s="131"/>
      <c r="E96" s="131"/>
      <c r="F96" s="131"/>
      <c r="G96" s="131"/>
      <c r="H96" s="131"/>
      <c r="I96" s="131"/>
      <c r="J96" s="140" t="s">
        <v>133</v>
      </c>
      <c r="K96" s="131"/>
      <c r="L96" s="48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="2" customFormat="1" ht="10.32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8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22.8" customHeight="1">
      <c r="A98" s="32"/>
      <c r="B98" s="33"/>
      <c r="C98" s="141" t="s">
        <v>134</v>
      </c>
      <c r="D98" s="32"/>
      <c r="E98" s="32"/>
      <c r="F98" s="32"/>
      <c r="G98" s="32"/>
      <c r="H98" s="32"/>
      <c r="I98" s="32"/>
      <c r="J98" s="89">
        <f>J122</f>
        <v>-70248.339999999997</v>
      </c>
      <c r="K98" s="32"/>
      <c r="L98" s="48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9" t="s">
        <v>135</v>
      </c>
    </row>
    <row r="99" s="9" customFormat="1" ht="24.96" customHeight="1">
      <c r="A99" s="9"/>
      <c r="B99" s="142"/>
      <c r="C99" s="9"/>
      <c r="D99" s="143" t="s">
        <v>136</v>
      </c>
      <c r="E99" s="144"/>
      <c r="F99" s="144"/>
      <c r="G99" s="144"/>
      <c r="H99" s="144"/>
      <c r="I99" s="144"/>
      <c r="J99" s="145">
        <f>J123</f>
        <v>-70248.339999999997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425</v>
      </c>
      <c r="E100" s="148"/>
      <c r="F100" s="148"/>
      <c r="G100" s="148"/>
      <c r="H100" s="148"/>
      <c r="I100" s="148"/>
      <c r="J100" s="149">
        <f>J124</f>
        <v>-70248.339999999997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48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="2" customFormat="1" ht="6.96" customHeight="1">
      <c r="A102" s="32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48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="2" customFormat="1" ht="6.96" customHeight="1">
      <c r="A106" s="32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48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24.96" customHeight="1">
      <c r="A107" s="32"/>
      <c r="B107" s="33"/>
      <c r="C107" s="23" t="s">
        <v>138</v>
      </c>
      <c r="D107" s="32"/>
      <c r="E107" s="32"/>
      <c r="F107" s="32"/>
      <c r="G107" s="32"/>
      <c r="H107" s="32"/>
      <c r="I107" s="32"/>
      <c r="J107" s="32"/>
      <c r="K107" s="32"/>
      <c r="L107" s="48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6.96" customHeight="1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48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12" customHeight="1">
      <c r="A109" s="32"/>
      <c r="B109" s="33"/>
      <c r="C109" s="29" t="s">
        <v>14</v>
      </c>
      <c r="D109" s="32"/>
      <c r="E109" s="32"/>
      <c r="F109" s="32"/>
      <c r="G109" s="32"/>
      <c r="H109" s="32"/>
      <c r="I109" s="32"/>
      <c r="J109" s="32"/>
      <c r="K109" s="32"/>
      <c r="L109" s="48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6.5" customHeight="1">
      <c r="A110" s="32"/>
      <c r="B110" s="33"/>
      <c r="C110" s="32"/>
      <c r="D110" s="32"/>
      <c r="E110" s="123" t="str">
        <f>E7</f>
        <v>ZL4 - SO 01 - OBJEKT BEZ BYTU - Stavební úpravy a přístavba komunitního centra BÉTEL</v>
      </c>
      <c r="F110" s="29"/>
      <c r="G110" s="29"/>
      <c r="H110" s="29"/>
      <c r="I110" s="32"/>
      <c r="J110" s="32"/>
      <c r="K110" s="32"/>
      <c r="L110" s="48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1" customFormat="1" ht="12" customHeight="1">
      <c r="B111" s="22"/>
      <c r="C111" s="29" t="s">
        <v>121</v>
      </c>
      <c r="L111" s="22"/>
    </row>
    <row r="112" s="2" customFormat="1" ht="16.5" customHeight="1">
      <c r="A112" s="32"/>
      <c r="B112" s="33"/>
      <c r="C112" s="32"/>
      <c r="D112" s="32"/>
      <c r="E112" s="123" t="s">
        <v>423</v>
      </c>
      <c r="F112" s="32"/>
      <c r="G112" s="32"/>
      <c r="H112" s="32"/>
      <c r="I112" s="32"/>
      <c r="J112" s="32"/>
      <c r="K112" s="32"/>
      <c r="L112" s="48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2" customHeight="1">
      <c r="A113" s="32"/>
      <c r="B113" s="33"/>
      <c r="C113" s="29" t="s">
        <v>123</v>
      </c>
      <c r="D113" s="32"/>
      <c r="E113" s="32"/>
      <c r="F113" s="32"/>
      <c r="G113" s="32"/>
      <c r="H113" s="32"/>
      <c r="I113" s="32"/>
      <c r="J113" s="32"/>
      <c r="K113" s="32"/>
      <c r="L113" s="48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6.5" customHeight="1">
      <c r="A114" s="32"/>
      <c r="B114" s="33"/>
      <c r="C114" s="32"/>
      <c r="D114" s="32"/>
      <c r="E114" s="60" t="str">
        <f>E11</f>
        <v>Méněpráce - Posuvná mobilní příčka, žaluzie</v>
      </c>
      <c r="F114" s="32"/>
      <c r="G114" s="32"/>
      <c r="H114" s="32"/>
      <c r="I114" s="32"/>
      <c r="J114" s="32"/>
      <c r="K114" s="32"/>
      <c r="L114" s="48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6.96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8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2" customHeight="1">
      <c r="A116" s="32"/>
      <c r="B116" s="33"/>
      <c r="C116" s="29" t="s">
        <v>18</v>
      </c>
      <c r="D116" s="32"/>
      <c r="E116" s="32"/>
      <c r="F116" s="26" t="str">
        <f>F14</f>
        <v xml:space="preserve">Bezručova čp.503, Chrastava </v>
      </c>
      <c r="G116" s="32"/>
      <c r="H116" s="32"/>
      <c r="I116" s="29" t="s">
        <v>20</v>
      </c>
      <c r="J116" s="62" t="str">
        <f>IF(J14="","",J14)</f>
        <v>3.6.2020</v>
      </c>
      <c r="K116" s="32"/>
      <c r="L116" s="48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6.96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8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25.65" customHeight="1">
      <c r="A118" s="32"/>
      <c r="B118" s="33"/>
      <c r="C118" s="29" t="s">
        <v>22</v>
      </c>
      <c r="D118" s="32"/>
      <c r="E118" s="32"/>
      <c r="F118" s="26" t="str">
        <f>E17</f>
        <v>Sbor JB v Chrastavě, Bezručova 503, 46331 Chrastav</v>
      </c>
      <c r="G118" s="32"/>
      <c r="H118" s="32"/>
      <c r="I118" s="29" t="s">
        <v>26</v>
      </c>
      <c r="J118" s="30" t="str">
        <f>E23</f>
        <v>FS Vision, s.r.o. IČ: 22792902</v>
      </c>
      <c r="K118" s="32"/>
      <c r="L118" s="48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5.15" customHeight="1">
      <c r="A119" s="32"/>
      <c r="B119" s="33"/>
      <c r="C119" s="29" t="s">
        <v>25</v>
      </c>
      <c r="D119" s="32"/>
      <c r="E119" s="32"/>
      <c r="F119" s="26" t="str">
        <f>IF(E20="","",E20)</f>
        <v>TOMIVOS s.r.o.</v>
      </c>
      <c r="G119" s="32"/>
      <c r="H119" s="32"/>
      <c r="I119" s="29" t="s">
        <v>28</v>
      </c>
      <c r="J119" s="30" t="str">
        <f>E26</f>
        <v xml:space="preserve"> </v>
      </c>
      <c r="K119" s="32"/>
      <c r="L119" s="48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10.32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8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11" customFormat="1" ht="29.28" customHeight="1">
      <c r="A121" s="150"/>
      <c r="B121" s="151"/>
      <c r="C121" s="152" t="s">
        <v>139</v>
      </c>
      <c r="D121" s="153" t="s">
        <v>55</v>
      </c>
      <c r="E121" s="153" t="s">
        <v>51</v>
      </c>
      <c r="F121" s="153" t="s">
        <v>52</v>
      </c>
      <c r="G121" s="153" t="s">
        <v>140</v>
      </c>
      <c r="H121" s="153" t="s">
        <v>141</v>
      </c>
      <c r="I121" s="153" t="s">
        <v>142</v>
      </c>
      <c r="J121" s="153" t="s">
        <v>133</v>
      </c>
      <c r="K121" s="154" t="s">
        <v>143</v>
      </c>
      <c r="L121" s="155"/>
      <c r="M121" s="79" t="s">
        <v>1</v>
      </c>
      <c r="N121" s="80" t="s">
        <v>34</v>
      </c>
      <c r="O121" s="80" t="s">
        <v>144</v>
      </c>
      <c r="P121" s="80" t="s">
        <v>145</v>
      </c>
      <c r="Q121" s="80" t="s">
        <v>146</v>
      </c>
      <c r="R121" s="80" t="s">
        <v>147</v>
      </c>
      <c r="S121" s="80" t="s">
        <v>148</v>
      </c>
      <c r="T121" s="81" t="s">
        <v>149</v>
      </c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/>
    </row>
    <row r="122" s="2" customFormat="1" ht="22.8" customHeight="1">
      <c r="A122" s="32"/>
      <c r="B122" s="33"/>
      <c r="C122" s="86" t="s">
        <v>150</v>
      </c>
      <c r="D122" s="32"/>
      <c r="E122" s="32"/>
      <c r="F122" s="32"/>
      <c r="G122" s="32"/>
      <c r="H122" s="32"/>
      <c r="I122" s="32"/>
      <c r="J122" s="156">
        <f>BK122</f>
        <v>-70248.339999999997</v>
      </c>
      <c r="K122" s="32"/>
      <c r="L122" s="33"/>
      <c r="M122" s="82"/>
      <c r="N122" s="66"/>
      <c r="O122" s="83"/>
      <c r="P122" s="157">
        <f>P123</f>
        <v>0</v>
      </c>
      <c r="Q122" s="83"/>
      <c r="R122" s="157">
        <f>R123</f>
        <v>-0.1142363</v>
      </c>
      <c r="S122" s="83"/>
      <c r="T122" s="158">
        <f>T123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9" t="s">
        <v>69</v>
      </c>
      <c r="AU122" s="19" t="s">
        <v>135</v>
      </c>
      <c r="BK122" s="159">
        <f>BK123</f>
        <v>-70248.339999999997</v>
      </c>
    </row>
    <row r="123" s="12" customFormat="1" ht="25.92" customHeight="1">
      <c r="A123" s="12"/>
      <c r="B123" s="160"/>
      <c r="C123" s="12"/>
      <c r="D123" s="161" t="s">
        <v>69</v>
      </c>
      <c r="E123" s="162" t="s">
        <v>151</v>
      </c>
      <c r="F123" s="162" t="s">
        <v>152</v>
      </c>
      <c r="G123" s="12"/>
      <c r="H123" s="12"/>
      <c r="I123" s="12"/>
      <c r="J123" s="163">
        <f>BK123</f>
        <v>-70248.339999999997</v>
      </c>
      <c r="K123" s="12"/>
      <c r="L123" s="160"/>
      <c r="M123" s="164"/>
      <c r="N123" s="165"/>
      <c r="O123" s="165"/>
      <c r="P123" s="166">
        <f>P124</f>
        <v>0</v>
      </c>
      <c r="Q123" s="165"/>
      <c r="R123" s="166">
        <f>R124</f>
        <v>-0.1142363</v>
      </c>
      <c r="S123" s="165"/>
      <c r="T123" s="16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1" t="s">
        <v>79</v>
      </c>
      <c r="AT123" s="168" t="s">
        <v>69</v>
      </c>
      <c r="AU123" s="168" t="s">
        <v>70</v>
      </c>
      <c r="AY123" s="161" t="s">
        <v>153</v>
      </c>
      <c r="BK123" s="169">
        <f>BK124</f>
        <v>-70248.339999999997</v>
      </c>
    </row>
    <row r="124" s="12" customFormat="1" ht="22.8" customHeight="1">
      <c r="A124" s="12"/>
      <c r="B124" s="160"/>
      <c r="C124" s="12"/>
      <c r="D124" s="161" t="s">
        <v>69</v>
      </c>
      <c r="E124" s="170" t="s">
        <v>426</v>
      </c>
      <c r="F124" s="170" t="s">
        <v>427</v>
      </c>
      <c r="G124" s="12"/>
      <c r="H124" s="12"/>
      <c r="I124" s="12"/>
      <c r="J124" s="171">
        <f>BK124</f>
        <v>-70248.339999999997</v>
      </c>
      <c r="K124" s="12"/>
      <c r="L124" s="160"/>
      <c r="M124" s="164"/>
      <c r="N124" s="165"/>
      <c r="O124" s="165"/>
      <c r="P124" s="166">
        <f>SUM(P125:P136)</f>
        <v>0</v>
      </c>
      <c r="Q124" s="165"/>
      <c r="R124" s="166">
        <f>SUM(R125:R136)</f>
        <v>-0.1142363</v>
      </c>
      <c r="S124" s="165"/>
      <c r="T124" s="167">
        <f>SUM(T125:T136)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1" t="s">
        <v>79</v>
      </c>
      <c r="AT124" s="168" t="s">
        <v>69</v>
      </c>
      <c r="AU124" s="168" t="s">
        <v>77</v>
      </c>
      <c r="AY124" s="161" t="s">
        <v>153</v>
      </c>
      <c r="BK124" s="169">
        <f>SUM(BK125:BK136)</f>
        <v>-70248.339999999997</v>
      </c>
    </row>
    <row r="125" s="2" customFormat="1" ht="16.5" customHeight="1">
      <c r="A125" s="32"/>
      <c r="B125" s="172"/>
      <c r="C125" s="173" t="s">
        <v>77</v>
      </c>
      <c r="D125" s="173" t="s">
        <v>156</v>
      </c>
      <c r="E125" s="174" t="s">
        <v>428</v>
      </c>
      <c r="F125" s="175" t="s">
        <v>429</v>
      </c>
      <c r="G125" s="176" t="s">
        <v>235</v>
      </c>
      <c r="H125" s="177">
        <v>-45.045999999999999</v>
      </c>
      <c r="I125" s="178">
        <v>150</v>
      </c>
      <c r="J125" s="178">
        <f>ROUND(I125*H125,2)</f>
        <v>-6756.8999999999996</v>
      </c>
      <c r="K125" s="175" t="s">
        <v>1</v>
      </c>
      <c r="L125" s="33"/>
      <c r="M125" s="179" t="s">
        <v>1</v>
      </c>
      <c r="N125" s="180" t="s">
        <v>35</v>
      </c>
      <c r="O125" s="181">
        <v>0</v>
      </c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83" t="s">
        <v>160</v>
      </c>
      <c r="AT125" s="183" t="s">
        <v>156</v>
      </c>
      <c r="AU125" s="183" t="s">
        <v>79</v>
      </c>
      <c r="AY125" s="19" t="s">
        <v>153</v>
      </c>
      <c r="BE125" s="184">
        <f>IF(N125="základní",J125,0)</f>
        <v>-6756.8999999999996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9" t="s">
        <v>77</v>
      </c>
      <c r="BK125" s="184">
        <f>ROUND(I125*H125,2)</f>
        <v>-6756.8999999999996</v>
      </c>
      <c r="BL125" s="19" t="s">
        <v>160</v>
      </c>
      <c r="BM125" s="183" t="s">
        <v>430</v>
      </c>
    </row>
    <row r="126" s="13" customFormat="1">
      <c r="A126" s="13"/>
      <c r="B126" s="185"/>
      <c r="C126" s="13"/>
      <c r="D126" s="186" t="s">
        <v>162</v>
      </c>
      <c r="E126" s="187" t="s">
        <v>1</v>
      </c>
      <c r="F126" s="188" t="s">
        <v>431</v>
      </c>
      <c r="G126" s="13"/>
      <c r="H126" s="189">
        <v>50.432000000000002</v>
      </c>
      <c r="I126" s="13"/>
      <c r="J126" s="13"/>
      <c r="K126" s="13"/>
      <c r="L126" s="185"/>
      <c r="M126" s="190"/>
      <c r="N126" s="191"/>
      <c r="O126" s="191"/>
      <c r="P126" s="191"/>
      <c r="Q126" s="191"/>
      <c r="R126" s="191"/>
      <c r="S126" s="191"/>
      <c r="T126" s="19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7" t="s">
        <v>162</v>
      </c>
      <c r="AU126" s="187" t="s">
        <v>79</v>
      </c>
      <c r="AV126" s="13" t="s">
        <v>79</v>
      </c>
      <c r="AW126" s="13" t="s">
        <v>27</v>
      </c>
      <c r="AX126" s="13" t="s">
        <v>70</v>
      </c>
      <c r="AY126" s="187" t="s">
        <v>153</v>
      </c>
    </row>
    <row r="127" s="13" customFormat="1">
      <c r="A127" s="13"/>
      <c r="B127" s="185"/>
      <c r="C127" s="13"/>
      <c r="D127" s="186" t="s">
        <v>162</v>
      </c>
      <c r="E127" s="187" t="s">
        <v>1</v>
      </c>
      <c r="F127" s="188" t="s">
        <v>432</v>
      </c>
      <c r="G127" s="13"/>
      <c r="H127" s="189">
        <v>9.7599999999999998</v>
      </c>
      <c r="I127" s="13"/>
      <c r="J127" s="13"/>
      <c r="K127" s="13"/>
      <c r="L127" s="185"/>
      <c r="M127" s="190"/>
      <c r="N127" s="191"/>
      <c r="O127" s="191"/>
      <c r="P127" s="191"/>
      <c r="Q127" s="191"/>
      <c r="R127" s="191"/>
      <c r="S127" s="191"/>
      <c r="T127" s="19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187" t="s">
        <v>162</v>
      </c>
      <c r="AU127" s="187" t="s">
        <v>79</v>
      </c>
      <c r="AV127" s="13" t="s">
        <v>79</v>
      </c>
      <c r="AW127" s="13" t="s">
        <v>27</v>
      </c>
      <c r="AX127" s="13" t="s">
        <v>70</v>
      </c>
      <c r="AY127" s="187" t="s">
        <v>153</v>
      </c>
    </row>
    <row r="128" s="14" customFormat="1">
      <c r="A128" s="14"/>
      <c r="B128" s="193"/>
      <c r="C128" s="14"/>
      <c r="D128" s="186" t="s">
        <v>162</v>
      </c>
      <c r="E128" s="194" t="s">
        <v>1</v>
      </c>
      <c r="F128" s="195" t="s">
        <v>165</v>
      </c>
      <c r="G128" s="14"/>
      <c r="H128" s="196">
        <v>60.192</v>
      </c>
      <c r="I128" s="14"/>
      <c r="J128" s="14"/>
      <c r="K128" s="14"/>
      <c r="L128" s="193"/>
      <c r="M128" s="197"/>
      <c r="N128" s="198"/>
      <c r="O128" s="198"/>
      <c r="P128" s="198"/>
      <c r="Q128" s="198"/>
      <c r="R128" s="198"/>
      <c r="S128" s="198"/>
      <c r="T128" s="199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194" t="s">
        <v>162</v>
      </c>
      <c r="AU128" s="194" t="s">
        <v>79</v>
      </c>
      <c r="AV128" s="14" t="s">
        <v>166</v>
      </c>
      <c r="AW128" s="14" t="s">
        <v>27</v>
      </c>
      <c r="AX128" s="14" t="s">
        <v>70</v>
      </c>
      <c r="AY128" s="194" t="s">
        <v>153</v>
      </c>
    </row>
    <row r="129" s="13" customFormat="1">
      <c r="A129" s="13"/>
      <c r="B129" s="185"/>
      <c r="C129" s="13"/>
      <c r="D129" s="186" t="s">
        <v>162</v>
      </c>
      <c r="E129" s="187" t="s">
        <v>1</v>
      </c>
      <c r="F129" s="188" t="s">
        <v>433</v>
      </c>
      <c r="G129" s="13"/>
      <c r="H129" s="189">
        <v>-60.192</v>
      </c>
      <c r="I129" s="13"/>
      <c r="J129" s="13"/>
      <c r="K129" s="13"/>
      <c r="L129" s="185"/>
      <c r="M129" s="190"/>
      <c r="N129" s="191"/>
      <c r="O129" s="191"/>
      <c r="P129" s="191"/>
      <c r="Q129" s="191"/>
      <c r="R129" s="191"/>
      <c r="S129" s="191"/>
      <c r="T129" s="19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187" t="s">
        <v>162</v>
      </c>
      <c r="AU129" s="187" t="s">
        <v>79</v>
      </c>
      <c r="AV129" s="13" t="s">
        <v>79</v>
      </c>
      <c r="AW129" s="13" t="s">
        <v>27</v>
      </c>
      <c r="AX129" s="13" t="s">
        <v>70</v>
      </c>
      <c r="AY129" s="187" t="s">
        <v>153</v>
      </c>
    </row>
    <row r="130" s="13" customFormat="1">
      <c r="A130" s="13"/>
      <c r="B130" s="185"/>
      <c r="C130" s="13"/>
      <c r="D130" s="186" t="s">
        <v>162</v>
      </c>
      <c r="E130" s="187" t="s">
        <v>1</v>
      </c>
      <c r="F130" s="188" t="s">
        <v>434</v>
      </c>
      <c r="G130" s="13"/>
      <c r="H130" s="189">
        <v>15.146000000000001</v>
      </c>
      <c r="I130" s="13"/>
      <c r="J130" s="13"/>
      <c r="K130" s="13"/>
      <c r="L130" s="185"/>
      <c r="M130" s="190"/>
      <c r="N130" s="191"/>
      <c r="O130" s="191"/>
      <c r="P130" s="191"/>
      <c r="Q130" s="191"/>
      <c r="R130" s="191"/>
      <c r="S130" s="191"/>
      <c r="T130" s="19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187" t="s">
        <v>162</v>
      </c>
      <c r="AU130" s="187" t="s">
        <v>79</v>
      </c>
      <c r="AV130" s="13" t="s">
        <v>79</v>
      </c>
      <c r="AW130" s="13" t="s">
        <v>27</v>
      </c>
      <c r="AX130" s="13" t="s">
        <v>70</v>
      </c>
      <c r="AY130" s="187" t="s">
        <v>153</v>
      </c>
    </row>
    <row r="131" s="14" customFormat="1">
      <c r="A131" s="14"/>
      <c r="B131" s="193"/>
      <c r="C131" s="14"/>
      <c r="D131" s="186" t="s">
        <v>162</v>
      </c>
      <c r="E131" s="194" t="s">
        <v>1</v>
      </c>
      <c r="F131" s="195" t="s">
        <v>165</v>
      </c>
      <c r="G131" s="14"/>
      <c r="H131" s="196">
        <v>-45.045999999999999</v>
      </c>
      <c r="I131" s="14"/>
      <c r="J131" s="14"/>
      <c r="K131" s="14"/>
      <c r="L131" s="193"/>
      <c r="M131" s="197"/>
      <c r="N131" s="198"/>
      <c r="O131" s="198"/>
      <c r="P131" s="198"/>
      <c r="Q131" s="198"/>
      <c r="R131" s="198"/>
      <c r="S131" s="198"/>
      <c r="T131" s="19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194" t="s">
        <v>162</v>
      </c>
      <c r="AU131" s="194" t="s">
        <v>79</v>
      </c>
      <c r="AV131" s="14" t="s">
        <v>166</v>
      </c>
      <c r="AW131" s="14" t="s">
        <v>27</v>
      </c>
      <c r="AX131" s="14" t="s">
        <v>77</v>
      </c>
      <c r="AY131" s="194" t="s">
        <v>153</v>
      </c>
    </row>
    <row r="132" s="2" customFormat="1" ht="16.5" customHeight="1">
      <c r="A132" s="32"/>
      <c r="B132" s="172"/>
      <c r="C132" s="200" t="s">
        <v>79</v>
      </c>
      <c r="D132" s="200" t="s">
        <v>167</v>
      </c>
      <c r="E132" s="201" t="s">
        <v>435</v>
      </c>
      <c r="F132" s="202" t="s">
        <v>436</v>
      </c>
      <c r="G132" s="203" t="s">
        <v>235</v>
      </c>
      <c r="H132" s="204">
        <v>-49.551000000000002</v>
      </c>
      <c r="I132" s="205">
        <v>400</v>
      </c>
      <c r="J132" s="205">
        <f>ROUND(I132*H132,2)</f>
        <v>-19820.400000000001</v>
      </c>
      <c r="K132" s="202" t="s">
        <v>1</v>
      </c>
      <c r="L132" s="206"/>
      <c r="M132" s="207" t="s">
        <v>1</v>
      </c>
      <c r="N132" s="208" t="s">
        <v>35</v>
      </c>
      <c r="O132" s="181">
        <v>0</v>
      </c>
      <c r="P132" s="181">
        <f>O132*H132</f>
        <v>0</v>
      </c>
      <c r="Q132" s="181">
        <v>0.0012999999999999999</v>
      </c>
      <c r="R132" s="181">
        <f>Q132*H132</f>
        <v>-0.064416299999999996</v>
      </c>
      <c r="S132" s="181">
        <v>0</v>
      </c>
      <c r="T132" s="182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83" t="s">
        <v>170</v>
      </c>
      <c r="AT132" s="183" t="s">
        <v>167</v>
      </c>
      <c r="AU132" s="183" t="s">
        <v>79</v>
      </c>
      <c r="AY132" s="19" t="s">
        <v>153</v>
      </c>
      <c r="BE132" s="184">
        <f>IF(N132="základní",J132,0)</f>
        <v>-19820.400000000001</v>
      </c>
      <c r="BF132" s="184">
        <f>IF(N132="snížená",J132,0)</f>
        <v>0</v>
      </c>
      <c r="BG132" s="184">
        <f>IF(N132="zákl. přenesená",J132,0)</f>
        <v>0</v>
      </c>
      <c r="BH132" s="184">
        <f>IF(N132="sníž. přenesená",J132,0)</f>
        <v>0</v>
      </c>
      <c r="BI132" s="184">
        <f>IF(N132="nulová",J132,0)</f>
        <v>0</v>
      </c>
      <c r="BJ132" s="19" t="s">
        <v>77</v>
      </c>
      <c r="BK132" s="184">
        <f>ROUND(I132*H132,2)</f>
        <v>-19820.400000000001</v>
      </c>
      <c r="BL132" s="19" t="s">
        <v>160</v>
      </c>
      <c r="BM132" s="183" t="s">
        <v>437</v>
      </c>
    </row>
    <row r="133" s="13" customFormat="1">
      <c r="A133" s="13"/>
      <c r="B133" s="185"/>
      <c r="C133" s="13"/>
      <c r="D133" s="186" t="s">
        <v>162</v>
      </c>
      <c r="E133" s="187" t="s">
        <v>1</v>
      </c>
      <c r="F133" s="188" t="s">
        <v>438</v>
      </c>
      <c r="G133" s="13"/>
      <c r="H133" s="189">
        <v>-49.551000000000002</v>
      </c>
      <c r="I133" s="13"/>
      <c r="J133" s="13"/>
      <c r="K133" s="13"/>
      <c r="L133" s="185"/>
      <c r="M133" s="190"/>
      <c r="N133" s="191"/>
      <c r="O133" s="191"/>
      <c r="P133" s="191"/>
      <c r="Q133" s="191"/>
      <c r="R133" s="191"/>
      <c r="S133" s="191"/>
      <c r="T133" s="19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7" t="s">
        <v>162</v>
      </c>
      <c r="AU133" s="187" t="s">
        <v>79</v>
      </c>
      <c r="AV133" s="13" t="s">
        <v>79</v>
      </c>
      <c r="AW133" s="13" t="s">
        <v>27</v>
      </c>
      <c r="AX133" s="13" t="s">
        <v>77</v>
      </c>
      <c r="AY133" s="187" t="s">
        <v>153</v>
      </c>
    </row>
    <row r="134" s="2" customFormat="1" ht="16.5" customHeight="1">
      <c r="A134" s="32"/>
      <c r="B134" s="172"/>
      <c r="C134" s="173" t="s">
        <v>172</v>
      </c>
      <c r="D134" s="173" t="s">
        <v>156</v>
      </c>
      <c r="E134" s="174" t="s">
        <v>439</v>
      </c>
      <c r="F134" s="175" t="s">
        <v>440</v>
      </c>
      <c r="G134" s="176" t="s">
        <v>235</v>
      </c>
      <c r="H134" s="177">
        <v>-9.9640000000000004</v>
      </c>
      <c r="I134" s="178">
        <v>4360</v>
      </c>
      <c r="J134" s="178">
        <f>ROUND(I134*H134,2)</f>
        <v>-43443.040000000001</v>
      </c>
      <c r="K134" s="175" t="s">
        <v>1</v>
      </c>
      <c r="L134" s="33"/>
      <c r="M134" s="179" t="s">
        <v>1</v>
      </c>
      <c r="N134" s="180" t="s">
        <v>35</v>
      </c>
      <c r="O134" s="181">
        <v>0</v>
      </c>
      <c r="P134" s="181">
        <f>O134*H134</f>
        <v>0</v>
      </c>
      <c r="Q134" s="181">
        <v>0.0050000000000000001</v>
      </c>
      <c r="R134" s="181">
        <f>Q134*H134</f>
        <v>-0.049820000000000003</v>
      </c>
      <c r="S134" s="181">
        <v>0</v>
      </c>
      <c r="T134" s="182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183" t="s">
        <v>160</v>
      </c>
      <c r="AT134" s="183" t="s">
        <v>156</v>
      </c>
      <c r="AU134" s="183" t="s">
        <v>79</v>
      </c>
      <c r="AY134" s="19" t="s">
        <v>153</v>
      </c>
      <c r="BE134" s="184">
        <f>IF(N134="základní",J134,0)</f>
        <v>-43443.040000000001</v>
      </c>
      <c r="BF134" s="184">
        <f>IF(N134="snížená",J134,0)</f>
        <v>0</v>
      </c>
      <c r="BG134" s="184">
        <f>IF(N134="zákl. přenesená",J134,0)</f>
        <v>0</v>
      </c>
      <c r="BH134" s="184">
        <f>IF(N134="sníž. přenesená",J134,0)</f>
        <v>0</v>
      </c>
      <c r="BI134" s="184">
        <f>IF(N134="nulová",J134,0)</f>
        <v>0</v>
      </c>
      <c r="BJ134" s="19" t="s">
        <v>77</v>
      </c>
      <c r="BK134" s="184">
        <f>ROUND(I134*H134,2)</f>
        <v>-43443.040000000001</v>
      </c>
      <c r="BL134" s="19" t="s">
        <v>160</v>
      </c>
      <c r="BM134" s="183" t="s">
        <v>441</v>
      </c>
    </row>
    <row r="135" s="2" customFormat="1" ht="16.5" customHeight="1">
      <c r="A135" s="32"/>
      <c r="B135" s="172"/>
      <c r="C135" s="173" t="s">
        <v>166</v>
      </c>
      <c r="D135" s="173" t="s">
        <v>156</v>
      </c>
      <c r="E135" s="174" t="s">
        <v>442</v>
      </c>
      <c r="F135" s="175" t="s">
        <v>443</v>
      </c>
      <c r="G135" s="176" t="s">
        <v>317</v>
      </c>
      <c r="H135" s="177">
        <v>-0.114</v>
      </c>
      <c r="I135" s="178">
        <v>1000</v>
      </c>
      <c r="J135" s="178">
        <f>ROUND(I135*H135,2)</f>
        <v>-114</v>
      </c>
      <c r="K135" s="175" t="s">
        <v>1</v>
      </c>
      <c r="L135" s="33"/>
      <c r="M135" s="179" t="s">
        <v>1</v>
      </c>
      <c r="N135" s="180" t="s">
        <v>35</v>
      </c>
      <c r="O135" s="181">
        <v>0</v>
      </c>
      <c r="P135" s="181">
        <f>O135*H135</f>
        <v>0</v>
      </c>
      <c r="Q135" s="181">
        <v>0</v>
      </c>
      <c r="R135" s="181">
        <f>Q135*H135</f>
        <v>0</v>
      </c>
      <c r="S135" s="181">
        <v>0</v>
      </c>
      <c r="T135" s="182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83" t="s">
        <v>160</v>
      </c>
      <c r="AT135" s="183" t="s">
        <v>156</v>
      </c>
      <c r="AU135" s="183" t="s">
        <v>79</v>
      </c>
      <c r="AY135" s="19" t="s">
        <v>153</v>
      </c>
      <c r="BE135" s="184">
        <f>IF(N135="základní",J135,0)</f>
        <v>-114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9" t="s">
        <v>77</v>
      </c>
      <c r="BK135" s="184">
        <f>ROUND(I135*H135,2)</f>
        <v>-114</v>
      </c>
      <c r="BL135" s="19" t="s">
        <v>160</v>
      </c>
      <c r="BM135" s="183" t="s">
        <v>444</v>
      </c>
    </row>
    <row r="136" s="2" customFormat="1" ht="16.5" customHeight="1">
      <c r="A136" s="32"/>
      <c r="B136" s="172"/>
      <c r="C136" s="173" t="s">
        <v>179</v>
      </c>
      <c r="D136" s="173" t="s">
        <v>156</v>
      </c>
      <c r="E136" s="174" t="s">
        <v>445</v>
      </c>
      <c r="F136" s="175" t="s">
        <v>446</v>
      </c>
      <c r="G136" s="176" t="s">
        <v>317</v>
      </c>
      <c r="H136" s="177">
        <v>-0.114</v>
      </c>
      <c r="I136" s="178">
        <v>1000</v>
      </c>
      <c r="J136" s="178">
        <f>ROUND(I136*H136,2)</f>
        <v>-114</v>
      </c>
      <c r="K136" s="175" t="s">
        <v>1</v>
      </c>
      <c r="L136" s="33"/>
      <c r="M136" s="222" t="s">
        <v>1</v>
      </c>
      <c r="N136" s="223" t="s">
        <v>35</v>
      </c>
      <c r="O136" s="220">
        <v>0</v>
      </c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83" t="s">
        <v>160</v>
      </c>
      <c r="AT136" s="183" t="s">
        <v>156</v>
      </c>
      <c r="AU136" s="183" t="s">
        <v>79</v>
      </c>
      <c r="AY136" s="19" t="s">
        <v>153</v>
      </c>
      <c r="BE136" s="184">
        <f>IF(N136="základní",J136,0)</f>
        <v>-114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9" t="s">
        <v>77</v>
      </c>
      <c r="BK136" s="184">
        <f>ROUND(I136*H136,2)</f>
        <v>-114</v>
      </c>
      <c r="BL136" s="19" t="s">
        <v>160</v>
      </c>
      <c r="BM136" s="183" t="s">
        <v>447</v>
      </c>
    </row>
    <row r="137" s="2" customFormat="1" ht="6.96" customHeight="1">
      <c r="A137" s="32"/>
      <c r="B137" s="53"/>
      <c r="C137" s="54"/>
      <c r="D137" s="54"/>
      <c r="E137" s="54"/>
      <c r="F137" s="54"/>
      <c r="G137" s="54"/>
      <c r="H137" s="54"/>
      <c r="I137" s="54"/>
      <c r="J137" s="54"/>
      <c r="K137" s="54"/>
      <c r="L137" s="33"/>
      <c r="M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</row>
  </sheetData>
  <autoFilter ref="C121:K136"/>
  <mergeCells count="11">
    <mergeCell ref="E7:H7"/>
    <mergeCell ref="E9:H9"/>
    <mergeCell ref="E11:H11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</row>
    <row r="4" s="1" customFormat="1" ht="24.96" customHeight="1">
      <c r="B4" s="22"/>
      <c r="D4" s="23" t="s">
        <v>120</v>
      </c>
      <c r="L4" s="22"/>
      <c r="M4" s="122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29" t="s">
        <v>14</v>
      </c>
      <c r="L6" s="22"/>
    </row>
    <row r="7" s="1" customFormat="1" ht="16.5" customHeight="1">
      <c r="B7" s="22"/>
      <c r="E7" s="123" t="str">
        <f>'Rekapitulace stavby'!K6</f>
        <v>ZL4 - SO 01 - OBJEKT BEZ BYTU - Stavební úpravy a přístavba komunitního centra BÉTEL</v>
      </c>
      <c r="F7" s="29"/>
      <c r="G7" s="29"/>
      <c r="H7" s="29"/>
      <c r="L7" s="22"/>
    </row>
    <row r="8" s="1" customFormat="1" ht="12" customHeight="1">
      <c r="B8" s="22"/>
      <c r="D8" s="29" t="s">
        <v>121</v>
      </c>
      <c r="L8" s="22"/>
    </row>
    <row r="9" s="2" customFormat="1" ht="16.5" customHeight="1">
      <c r="A9" s="32"/>
      <c r="B9" s="33"/>
      <c r="C9" s="32"/>
      <c r="D9" s="32"/>
      <c r="E9" s="123" t="s">
        <v>423</v>
      </c>
      <c r="F9" s="32"/>
      <c r="G9" s="32"/>
      <c r="H9" s="32"/>
      <c r="I9" s="32"/>
      <c r="J9" s="32"/>
      <c r="K9" s="32"/>
      <c r="L9" s="48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3"/>
      <c r="C10" s="32"/>
      <c r="D10" s="29" t="s">
        <v>123</v>
      </c>
      <c r="E10" s="32"/>
      <c r="F10" s="32"/>
      <c r="G10" s="32"/>
      <c r="H10" s="32"/>
      <c r="I10" s="32"/>
      <c r="J10" s="32"/>
      <c r="K10" s="32"/>
      <c r="L10" s="48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6.5" customHeight="1">
      <c r="A11" s="32"/>
      <c r="B11" s="33"/>
      <c r="C11" s="32"/>
      <c r="D11" s="32"/>
      <c r="E11" s="60" t="s">
        <v>448</v>
      </c>
      <c r="F11" s="32"/>
      <c r="G11" s="32"/>
      <c r="H11" s="32"/>
      <c r="I11" s="32"/>
      <c r="J11" s="32"/>
      <c r="K11" s="32"/>
      <c r="L11" s="48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8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2" customHeight="1">
      <c r="A13" s="32"/>
      <c r="B13" s="33"/>
      <c r="C13" s="32"/>
      <c r="D13" s="29" t="s">
        <v>16</v>
      </c>
      <c r="E13" s="32"/>
      <c r="F13" s="26" t="s">
        <v>1</v>
      </c>
      <c r="G13" s="32"/>
      <c r="H13" s="32"/>
      <c r="I13" s="29" t="s">
        <v>17</v>
      </c>
      <c r="J13" s="26" t="s">
        <v>1</v>
      </c>
      <c r="K13" s="32"/>
      <c r="L13" s="48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3"/>
      <c r="C14" s="32"/>
      <c r="D14" s="29" t="s">
        <v>18</v>
      </c>
      <c r="E14" s="32"/>
      <c r="F14" s="26" t="s">
        <v>125</v>
      </c>
      <c r="G14" s="32"/>
      <c r="H14" s="32"/>
      <c r="I14" s="29" t="s">
        <v>20</v>
      </c>
      <c r="J14" s="62" t="str">
        <f>'Rekapitulace stavby'!AN8</f>
        <v>3.6.2020</v>
      </c>
      <c r="K14" s="32"/>
      <c r="L14" s="48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0.8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8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3"/>
      <c r="C16" s="32"/>
      <c r="D16" s="29" t="s">
        <v>22</v>
      </c>
      <c r="E16" s="32"/>
      <c r="F16" s="32"/>
      <c r="G16" s="32"/>
      <c r="H16" s="32"/>
      <c r="I16" s="29" t="s">
        <v>23</v>
      </c>
      <c r="J16" s="26" t="s">
        <v>1</v>
      </c>
      <c r="K16" s="32"/>
      <c r="L16" s="48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8" customHeight="1">
      <c r="A17" s="32"/>
      <c r="B17" s="33"/>
      <c r="C17" s="32"/>
      <c r="D17" s="32"/>
      <c r="E17" s="26" t="s">
        <v>126</v>
      </c>
      <c r="F17" s="32"/>
      <c r="G17" s="32"/>
      <c r="H17" s="32"/>
      <c r="I17" s="29" t="s">
        <v>24</v>
      </c>
      <c r="J17" s="26" t="s">
        <v>1</v>
      </c>
      <c r="K17" s="32"/>
      <c r="L17" s="48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6.96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8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2" customHeight="1">
      <c r="A19" s="32"/>
      <c r="B19" s="33"/>
      <c r="C19" s="32"/>
      <c r="D19" s="29" t="s">
        <v>25</v>
      </c>
      <c r="E19" s="32"/>
      <c r="F19" s="32"/>
      <c r="G19" s="32"/>
      <c r="H19" s="32"/>
      <c r="I19" s="29" t="s">
        <v>23</v>
      </c>
      <c r="J19" s="26" t="s">
        <v>127</v>
      </c>
      <c r="K19" s="32"/>
      <c r="L19" s="48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8" customHeight="1">
      <c r="A20" s="32"/>
      <c r="B20" s="33"/>
      <c r="C20" s="32"/>
      <c r="D20" s="32"/>
      <c r="E20" s="26" t="s">
        <v>128</v>
      </c>
      <c r="F20" s="32"/>
      <c r="G20" s="32"/>
      <c r="H20" s="32"/>
      <c r="I20" s="29" t="s">
        <v>24</v>
      </c>
      <c r="J20" s="26" t="s">
        <v>129</v>
      </c>
      <c r="K20" s="32"/>
      <c r="L20" s="48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6.96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8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2" customHeight="1">
      <c r="A22" s="32"/>
      <c r="B22" s="33"/>
      <c r="C22" s="32"/>
      <c r="D22" s="29" t="s">
        <v>26</v>
      </c>
      <c r="E22" s="32"/>
      <c r="F22" s="32"/>
      <c r="G22" s="32"/>
      <c r="H22" s="32"/>
      <c r="I22" s="29" t="s">
        <v>23</v>
      </c>
      <c r="J22" s="26" t="s">
        <v>1</v>
      </c>
      <c r="K22" s="32"/>
      <c r="L22" s="48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8" customHeight="1">
      <c r="A23" s="32"/>
      <c r="B23" s="33"/>
      <c r="C23" s="32"/>
      <c r="D23" s="32"/>
      <c r="E23" s="26" t="s">
        <v>130</v>
      </c>
      <c r="F23" s="32"/>
      <c r="G23" s="32"/>
      <c r="H23" s="32"/>
      <c r="I23" s="29" t="s">
        <v>24</v>
      </c>
      <c r="J23" s="26" t="s">
        <v>1</v>
      </c>
      <c r="K23" s="32"/>
      <c r="L23" s="48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6.96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8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2" customHeight="1">
      <c r="A25" s="32"/>
      <c r="B25" s="33"/>
      <c r="C25" s="32"/>
      <c r="D25" s="29" t="s">
        <v>28</v>
      </c>
      <c r="E25" s="32"/>
      <c r="F25" s="32"/>
      <c r="G25" s="32"/>
      <c r="H25" s="32"/>
      <c r="I25" s="29" t="s">
        <v>23</v>
      </c>
      <c r="J25" s="26" t="str">
        <f>IF('Rekapitulace stavby'!AN19="","",'Rekapitulace stavby'!AN19)</f>
        <v/>
      </c>
      <c r="K25" s="32"/>
      <c r="L25" s="48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8" customHeight="1">
      <c r="A26" s="32"/>
      <c r="B26" s="33"/>
      <c r="C26" s="32"/>
      <c r="D26" s="32"/>
      <c r="E26" s="26" t="str">
        <f>IF('Rekapitulace stavby'!E20="","",'Rekapitulace stavby'!E20)</f>
        <v xml:space="preserve"> </v>
      </c>
      <c r="F26" s="32"/>
      <c r="G26" s="32"/>
      <c r="H26" s="32"/>
      <c r="I26" s="29" t="s">
        <v>24</v>
      </c>
      <c r="J26" s="26" t="str">
        <f>IF('Rekapitulace stavby'!AN20="","",'Rekapitulace stavby'!AN20)</f>
        <v/>
      </c>
      <c r="K26" s="32"/>
      <c r="L26" s="48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8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2" customHeight="1">
      <c r="A28" s="32"/>
      <c r="B28" s="33"/>
      <c r="C28" s="32"/>
      <c r="D28" s="29" t="s">
        <v>29</v>
      </c>
      <c r="E28" s="32"/>
      <c r="F28" s="32"/>
      <c r="G28" s="32"/>
      <c r="H28" s="32"/>
      <c r="I28" s="32"/>
      <c r="J28" s="32"/>
      <c r="K28" s="32"/>
      <c r="L28" s="48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8" customFormat="1" ht="16.5" customHeight="1">
      <c r="A29" s="124"/>
      <c r="B29" s="125"/>
      <c r="C29" s="124"/>
      <c r="D29" s="124"/>
      <c r="E29" s="30" t="s">
        <v>1</v>
      </c>
      <c r="F29" s="30"/>
      <c r="G29" s="30"/>
      <c r="H29" s="30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8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3"/>
      <c r="C31" s="32"/>
      <c r="D31" s="83"/>
      <c r="E31" s="83"/>
      <c r="F31" s="83"/>
      <c r="G31" s="83"/>
      <c r="H31" s="83"/>
      <c r="I31" s="83"/>
      <c r="J31" s="83"/>
      <c r="K31" s="83"/>
      <c r="L31" s="48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3"/>
      <c r="C32" s="32"/>
      <c r="D32" s="127" t="s">
        <v>30</v>
      </c>
      <c r="E32" s="32"/>
      <c r="F32" s="32"/>
      <c r="G32" s="32"/>
      <c r="H32" s="32"/>
      <c r="I32" s="32"/>
      <c r="J32" s="89">
        <f>ROUND(J122, 2)</f>
        <v>43543.040000000001</v>
      </c>
      <c r="K32" s="32"/>
      <c r="L32" s="48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3"/>
      <c r="C33" s="32"/>
      <c r="D33" s="83"/>
      <c r="E33" s="83"/>
      <c r="F33" s="83"/>
      <c r="G33" s="83"/>
      <c r="H33" s="83"/>
      <c r="I33" s="83"/>
      <c r="J33" s="83"/>
      <c r="K33" s="83"/>
      <c r="L33" s="48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3"/>
      <c r="C34" s="32"/>
      <c r="D34" s="32"/>
      <c r="E34" s="32"/>
      <c r="F34" s="37" t="s">
        <v>32</v>
      </c>
      <c r="G34" s="32"/>
      <c r="H34" s="32"/>
      <c r="I34" s="37" t="s">
        <v>31</v>
      </c>
      <c r="J34" s="37" t="s">
        <v>33</v>
      </c>
      <c r="K34" s="32"/>
      <c r="L34" s="48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3"/>
      <c r="C35" s="32"/>
      <c r="D35" s="128" t="s">
        <v>34</v>
      </c>
      <c r="E35" s="29" t="s">
        <v>35</v>
      </c>
      <c r="F35" s="129">
        <f>ROUND((SUM(BE122:BE128)),  2)</f>
        <v>43543.040000000001</v>
      </c>
      <c r="G35" s="32"/>
      <c r="H35" s="32"/>
      <c r="I35" s="130">
        <v>0.20999999999999999</v>
      </c>
      <c r="J35" s="129">
        <f>ROUND(((SUM(BE122:BE128))*I35),  2)</f>
        <v>9144.0400000000009</v>
      </c>
      <c r="K35" s="32"/>
      <c r="L35" s="48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3"/>
      <c r="C36" s="32"/>
      <c r="D36" s="32"/>
      <c r="E36" s="29" t="s">
        <v>36</v>
      </c>
      <c r="F36" s="129">
        <f>ROUND((SUM(BF122:BF128)),  2)</f>
        <v>0</v>
      </c>
      <c r="G36" s="32"/>
      <c r="H36" s="32"/>
      <c r="I36" s="130">
        <v>0.14999999999999999</v>
      </c>
      <c r="J36" s="129">
        <f>ROUND(((SUM(BF122:BF128))*I36),  2)</f>
        <v>0</v>
      </c>
      <c r="K36" s="32"/>
      <c r="L36" s="48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3"/>
      <c r="C37" s="32"/>
      <c r="D37" s="32"/>
      <c r="E37" s="29" t="s">
        <v>37</v>
      </c>
      <c r="F37" s="129">
        <f>ROUND((SUM(BG122:BG128)),  2)</f>
        <v>0</v>
      </c>
      <c r="G37" s="32"/>
      <c r="H37" s="32"/>
      <c r="I37" s="130">
        <v>0.20999999999999999</v>
      </c>
      <c r="J37" s="129">
        <f>0</f>
        <v>0</v>
      </c>
      <c r="K37" s="32"/>
      <c r="L37" s="48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3"/>
      <c r="C38" s="32"/>
      <c r="D38" s="32"/>
      <c r="E38" s="29" t="s">
        <v>38</v>
      </c>
      <c r="F38" s="129">
        <f>ROUND((SUM(BH122:BH128)),  2)</f>
        <v>0</v>
      </c>
      <c r="G38" s="32"/>
      <c r="H38" s="32"/>
      <c r="I38" s="130">
        <v>0.14999999999999999</v>
      </c>
      <c r="J38" s="129">
        <f>0</f>
        <v>0</v>
      </c>
      <c r="K38" s="32"/>
      <c r="L38" s="48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3"/>
      <c r="C39" s="32"/>
      <c r="D39" s="32"/>
      <c r="E39" s="29" t="s">
        <v>39</v>
      </c>
      <c r="F39" s="129">
        <f>ROUND((SUM(BI122:BI128)),  2)</f>
        <v>0</v>
      </c>
      <c r="G39" s="32"/>
      <c r="H39" s="32"/>
      <c r="I39" s="130">
        <v>0</v>
      </c>
      <c r="J39" s="129">
        <f>0</f>
        <v>0</v>
      </c>
      <c r="K39" s="32"/>
      <c r="L39" s="48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8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3"/>
      <c r="C41" s="131"/>
      <c r="D41" s="132" t="s">
        <v>40</v>
      </c>
      <c r="E41" s="74"/>
      <c r="F41" s="74"/>
      <c r="G41" s="133" t="s">
        <v>41</v>
      </c>
      <c r="H41" s="134" t="s">
        <v>42</v>
      </c>
      <c r="I41" s="74"/>
      <c r="J41" s="135">
        <f>SUM(J32:J39)</f>
        <v>52687.080000000002</v>
      </c>
      <c r="K41" s="136"/>
      <c r="L41" s="48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8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48"/>
      <c r="D50" s="49" t="s">
        <v>43</v>
      </c>
      <c r="E50" s="50"/>
      <c r="F50" s="50"/>
      <c r="G50" s="49" t="s">
        <v>44</v>
      </c>
      <c r="H50" s="50"/>
      <c r="I50" s="50"/>
      <c r="J50" s="50"/>
      <c r="K50" s="50"/>
      <c r="L50" s="48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2"/>
      <c r="B61" s="33"/>
      <c r="C61" s="32"/>
      <c r="D61" s="51" t="s">
        <v>45</v>
      </c>
      <c r="E61" s="35"/>
      <c r="F61" s="137" t="s">
        <v>46</v>
      </c>
      <c r="G61" s="51" t="s">
        <v>45</v>
      </c>
      <c r="H61" s="35"/>
      <c r="I61" s="35"/>
      <c r="J61" s="138" t="s">
        <v>46</v>
      </c>
      <c r="K61" s="35"/>
      <c r="L61" s="48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2"/>
      <c r="B65" s="33"/>
      <c r="C65" s="32"/>
      <c r="D65" s="49" t="s">
        <v>47</v>
      </c>
      <c r="E65" s="52"/>
      <c r="F65" s="52"/>
      <c r="G65" s="49" t="s">
        <v>48</v>
      </c>
      <c r="H65" s="52"/>
      <c r="I65" s="52"/>
      <c r="J65" s="52"/>
      <c r="K65" s="52"/>
      <c r="L65" s="48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2"/>
      <c r="B76" s="33"/>
      <c r="C76" s="32"/>
      <c r="D76" s="51" t="s">
        <v>45</v>
      </c>
      <c r="E76" s="35"/>
      <c r="F76" s="137" t="s">
        <v>46</v>
      </c>
      <c r="G76" s="51" t="s">
        <v>45</v>
      </c>
      <c r="H76" s="35"/>
      <c r="I76" s="35"/>
      <c r="J76" s="138" t="s">
        <v>46</v>
      </c>
      <c r="K76" s="35"/>
      <c r="L76" s="48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48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48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131</v>
      </c>
      <c r="D82" s="32"/>
      <c r="E82" s="32"/>
      <c r="F82" s="32"/>
      <c r="G82" s="32"/>
      <c r="H82" s="32"/>
      <c r="I82" s="32"/>
      <c r="J82" s="32"/>
      <c r="K82" s="32"/>
      <c r="L82" s="48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8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2"/>
      <c r="E84" s="32"/>
      <c r="F84" s="32"/>
      <c r="G84" s="32"/>
      <c r="H84" s="32"/>
      <c r="I84" s="32"/>
      <c r="J84" s="32"/>
      <c r="K84" s="32"/>
      <c r="L84" s="48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2"/>
      <c r="D85" s="32"/>
      <c r="E85" s="123" t="str">
        <f>E7</f>
        <v>ZL4 - SO 01 - OBJEKT BEZ BYTU - Stavební úpravy a přístavba komunitního centra BÉTEL</v>
      </c>
      <c r="F85" s="29"/>
      <c r="G85" s="29"/>
      <c r="H85" s="29"/>
      <c r="I85" s="32"/>
      <c r="J85" s="32"/>
      <c r="K85" s="32"/>
      <c r="L85" s="48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" customFormat="1" ht="12" customHeight="1">
      <c r="B86" s="22"/>
      <c r="C86" s="29" t="s">
        <v>121</v>
      </c>
      <c r="L86" s="22"/>
    </row>
    <row r="87" s="2" customFormat="1" ht="16.5" customHeight="1">
      <c r="A87" s="32"/>
      <c r="B87" s="33"/>
      <c r="C87" s="32"/>
      <c r="D87" s="32"/>
      <c r="E87" s="123" t="s">
        <v>423</v>
      </c>
      <c r="F87" s="32"/>
      <c r="G87" s="32"/>
      <c r="H87" s="32"/>
      <c r="I87" s="32"/>
      <c r="J87" s="32"/>
      <c r="K87" s="32"/>
      <c r="L87" s="48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12" customHeight="1">
      <c r="A88" s="32"/>
      <c r="B88" s="33"/>
      <c r="C88" s="29" t="s">
        <v>123</v>
      </c>
      <c r="D88" s="32"/>
      <c r="E88" s="32"/>
      <c r="F88" s="32"/>
      <c r="G88" s="32"/>
      <c r="H88" s="32"/>
      <c r="I88" s="32"/>
      <c r="J88" s="32"/>
      <c r="K88" s="32"/>
      <c r="L88" s="48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6.5" customHeight="1">
      <c r="A89" s="32"/>
      <c r="B89" s="33"/>
      <c r="C89" s="32"/>
      <c r="D89" s="32"/>
      <c r="E89" s="60" t="str">
        <f>E11</f>
        <v>Vícepráce - Posuvná mobilní příčka, žaluzie</v>
      </c>
      <c r="F89" s="32"/>
      <c r="G89" s="32"/>
      <c r="H89" s="32"/>
      <c r="I89" s="32"/>
      <c r="J89" s="32"/>
      <c r="K89" s="32"/>
      <c r="L89" s="48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8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2" customHeight="1">
      <c r="A91" s="32"/>
      <c r="B91" s="33"/>
      <c r="C91" s="29" t="s">
        <v>18</v>
      </c>
      <c r="D91" s="32"/>
      <c r="E91" s="32"/>
      <c r="F91" s="26" t="str">
        <f>F14</f>
        <v xml:space="preserve">Bezručova čp.503, Chrastava </v>
      </c>
      <c r="G91" s="32"/>
      <c r="H91" s="32"/>
      <c r="I91" s="29" t="s">
        <v>20</v>
      </c>
      <c r="J91" s="62" t="str">
        <f>IF(J14="","",J14)</f>
        <v>3.6.2020</v>
      </c>
      <c r="K91" s="32"/>
      <c r="L91" s="48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6.96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8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25.65" customHeight="1">
      <c r="A93" s="32"/>
      <c r="B93" s="33"/>
      <c r="C93" s="29" t="s">
        <v>22</v>
      </c>
      <c r="D93" s="32"/>
      <c r="E93" s="32"/>
      <c r="F93" s="26" t="str">
        <f>E17</f>
        <v>Sbor JB v Chrastavě, Bezručova 503, 46331 Chrastav</v>
      </c>
      <c r="G93" s="32"/>
      <c r="H93" s="32"/>
      <c r="I93" s="29" t="s">
        <v>26</v>
      </c>
      <c r="J93" s="30" t="str">
        <f>E23</f>
        <v>FS Vision, s.r.o. IČ: 22792902</v>
      </c>
      <c r="K93" s="32"/>
      <c r="L93" s="48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15.15" customHeight="1">
      <c r="A94" s="32"/>
      <c r="B94" s="33"/>
      <c r="C94" s="29" t="s">
        <v>25</v>
      </c>
      <c r="D94" s="32"/>
      <c r="E94" s="32"/>
      <c r="F94" s="26" t="str">
        <f>IF(E20="","",E20)</f>
        <v>TOMIVOS s.r.o.</v>
      </c>
      <c r="G94" s="32"/>
      <c r="H94" s="32"/>
      <c r="I94" s="29" t="s">
        <v>28</v>
      </c>
      <c r="J94" s="30" t="str">
        <f>E26</f>
        <v xml:space="preserve"> </v>
      </c>
      <c r="K94" s="32"/>
      <c r="L94" s="48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8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9.28" customHeight="1">
      <c r="A96" s="32"/>
      <c r="B96" s="33"/>
      <c r="C96" s="139" t="s">
        <v>132</v>
      </c>
      <c r="D96" s="131"/>
      <c r="E96" s="131"/>
      <c r="F96" s="131"/>
      <c r="G96" s="131"/>
      <c r="H96" s="131"/>
      <c r="I96" s="131"/>
      <c r="J96" s="140" t="s">
        <v>133</v>
      </c>
      <c r="K96" s="131"/>
      <c r="L96" s="48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="2" customFormat="1" ht="10.32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8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22.8" customHeight="1">
      <c r="A98" s="32"/>
      <c r="B98" s="33"/>
      <c r="C98" s="141" t="s">
        <v>134</v>
      </c>
      <c r="D98" s="32"/>
      <c r="E98" s="32"/>
      <c r="F98" s="32"/>
      <c r="G98" s="32"/>
      <c r="H98" s="32"/>
      <c r="I98" s="32"/>
      <c r="J98" s="89">
        <f>J122</f>
        <v>43543.040000000001</v>
      </c>
      <c r="K98" s="32"/>
      <c r="L98" s="48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9" t="s">
        <v>135</v>
      </c>
    </row>
    <row r="99" s="9" customFormat="1" ht="24.96" customHeight="1">
      <c r="A99" s="9"/>
      <c r="B99" s="142"/>
      <c r="C99" s="9"/>
      <c r="D99" s="143" t="s">
        <v>136</v>
      </c>
      <c r="E99" s="144"/>
      <c r="F99" s="144"/>
      <c r="G99" s="144"/>
      <c r="H99" s="144"/>
      <c r="I99" s="144"/>
      <c r="J99" s="145">
        <f>J123</f>
        <v>43543.040000000001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425</v>
      </c>
      <c r="E100" s="148"/>
      <c r="F100" s="148"/>
      <c r="G100" s="148"/>
      <c r="H100" s="148"/>
      <c r="I100" s="148"/>
      <c r="J100" s="149">
        <f>J124</f>
        <v>43543.040000000001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2"/>
      <c r="B101" s="33"/>
      <c r="C101" s="32"/>
      <c r="D101" s="32"/>
      <c r="E101" s="32"/>
      <c r="F101" s="32"/>
      <c r="G101" s="32"/>
      <c r="H101" s="32"/>
      <c r="I101" s="32"/>
      <c r="J101" s="32"/>
      <c r="K101" s="32"/>
      <c r="L101" s="48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2" s="2" customFormat="1" ht="6.96" customHeight="1">
      <c r="A102" s="32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48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</row>
    <row r="106" s="2" customFormat="1" ht="6.96" customHeight="1">
      <c r="A106" s="32"/>
      <c r="B106" s="55"/>
      <c r="C106" s="56"/>
      <c r="D106" s="56"/>
      <c r="E106" s="56"/>
      <c r="F106" s="56"/>
      <c r="G106" s="56"/>
      <c r="H106" s="56"/>
      <c r="I106" s="56"/>
      <c r="J106" s="56"/>
      <c r="K106" s="56"/>
      <c r="L106" s="48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24.96" customHeight="1">
      <c r="A107" s="32"/>
      <c r="B107" s="33"/>
      <c r="C107" s="23" t="s">
        <v>138</v>
      </c>
      <c r="D107" s="32"/>
      <c r="E107" s="32"/>
      <c r="F107" s="32"/>
      <c r="G107" s="32"/>
      <c r="H107" s="32"/>
      <c r="I107" s="32"/>
      <c r="J107" s="32"/>
      <c r="K107" s="32"/>
      <c r="L107" s="48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="2" customFormat="1" ht="6.96" customHeight="1">
      <c r="A108" s="32"/>
      <c r="B108" s="33"/>
      <c r="C108" s="32"/>
      <c r="D108" s="32"/>
      <c r="E108" s="32"/>
      <c r="F108" s="32"/>
      <c r="G108" s="32"/>
      <c r="H108" s="32"/>
      <c r="I108" s="32"/>
      <c r="J108" s="32"/>
      <c r="K108" s="32"/>
      <c r="L108" s="48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="2" customFormat="1" ht="12" customHeight="1">
      <c r="A109" s="32"/>
      <c r="B109" s="33"/>
      <c r="C109" s="29" t="s">
        <v>14</v>
      </c>
      <c r="D109" s="32"/>
      <c r="E109" s="32"/>
      <c r="F109" s="32"/>
      <c r="G109" s="32"/>
      <c r="H109" s="32"/>
      <c r="I109" s="32"/>
      <c r="J109" s="32"/>
      <c r="K109" s="32"/>
      <c r="L109" s="48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="2" customFormat="1" ht="16.5" customHeight="1">
      <c r="A110" s="32"/>
      <c r="B110" s="33"/>
      <c r="C110" s="32"/>
      <c r="D110" s="32"/>
      <c r="E110" s="123" t="str">
        <f>E7</f>
        <v>ZL4 - SO 01 - OBJEKT BEZ BYTU - Stavební úpravy a přístavba komunitního centra BÉTEL</v>
      </c>
      <c r="F110" s="29"/>
      <c r="G110" s="29"/>
      <c r="H110" s="29"/>
      <c r="I110" s="32"/>
      <c r="J110" s="32"/>
      <c r="K110" s="32"/>
      <c r="L110" s="48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="1" customFormat="1" ht="12" customHeight="1">
      <c r="B111" s="22"/>
      <c r="C111" s="29" t="s">
        <v>121</v>
      </c>
      <c r="L111" s="22"/>
    </row>
    <row r="112" s="2" customFormat="1" ht="16.5" customHeight="1">
      <c r="A112" s="32"/>
      <c r="B112" s="33"/>
      <c r="C112" s="32"/>
      <c r="D112" s="32"/>
      <c r="E112" s="123" t="s">
        <v>423</v>
      </c>
      <c r="F112" s="32"/>
      <c r="G112" s="32"/>
      <c r="H112" s="32"/>
      <c r="I112" s="32"/>
      <c r="J112" s="32"/>
      <c r="K112" s="32"/>
      <c r="L112" s="48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12" customHeight="1">
      <c r="A113" s="32"/>
      <c r="B113" s="33"/>
      <c r="C113" s="29" t="s">
        <v>123</v>
      </c>
      <c r="D113" s="32"/>
      <c r="E113" s="32"/>
      <c r="F113" s="32"/>
      <c r="G113" s="32"/>
      <c r="H113" s="32"/>
      <c r="I113" s="32"/>
      <c r="J113" s="32"/>
      <c r="K113" s="32"/>
      <c r="L113" s="48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6.5" customHeight="1">
      <c r="A114" s="32"/>
      <c r="B114" s="33"/>
      <c r="C114" s="32"/>
      <c r="D114" s="32"/>
      <c r="E114" s="60" t="str">
        <f>E11</f>
        <v>Vícepráce - Posuvná mobilní příčka, žaluzie</v>
      </c>
      <c r="F114" s="32"/>
      <c r="G114" s="32"/>
      <c r="H114" s="32"/>
      <c r="I114" s="32"/>
      <c r="J114" s="32"/>
      <c r="K114" s="32"/>
      <c r="L114" s="48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6.96" customHeight="1">
      <c r="A115" s="32"/>
      <c r="B115" s="33"/>
      <c r="C115" s="32"/>
      <c r="D115" s="32"/>
      <c r="E115" s="32"/>
      <c r="F115" s="32"/>
      <c r="G115" s="32"/>
      <c r="H115" s="32"/>
      <c r="I115" s="32"/>
      <c r="J115" s="32"/>
      <c r="K115" s="32"/>
      <c r="L115" s="48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2" customFormat="1" ht="12" customHeight="1">
      <c r="A116" s="32"/>
      <c r="B116" s="33"/>
      <c r="C116" s="29" t="s">
        <v>18</v>
      </c>
      <c r="D116" s="32"/>
      <c r="E116" s="32"/>
      <c r="F116" s="26" t="str">
        <f>F14</f>
        <v xml:space="preserve">Bezručova čp.503, Chrastava </v>
      </c>
      <c r="G116" s="32"/>
      <c r="H116" s="32"/>
      <c r="I116" s="29" t="s">
        <v>20</v>
      </c>
      <c r="J116" s="62" t="str">
        <f>IF(J14="","",J14)</f>
        <v>3.6.2020</v>
      </c>
      <c r="K116" s="32"/>
      <c r="L116" s="48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="2" customFormat="1" ht="6.96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8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25.65" customHeight="1">
      <c r="A118" s="32"/>
      <c r="B118" s="33"/>
      <c r="C118" s="29" t="s">
        <v>22</v>
      </c>
      <c r="D118" s="32"/>
      <c r="E118" s="32"/>
      <c r="F118" s="26" t="str">
        <f>E17</f>
        <v>Sbor JB v Chrastavě, Bezručova 503, 46331 Chrastav</v>
      </c>
      <c r="G118" s="32"/>
      <c r="H118" s="32"/>
      <c r="I118" s="29" t="s">
        <v>26</v>
      </c>
      <c r="J118" s="30" t="str">
        <f>E23</f>
        <v>FS Vision, s.r.o. IČ: 22792902</v>
      </c>
      <c r="K118" s="32"/>
      <c r="L118" s="48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5.15" customHeight="1">
      <c r="A119" s="32"/>
      <c r="B119" s="33"/>
      <c r="C119" s="29" t="s">
        <v>25</v>
      </c>
      <c r="D119" s="32"/>
      <c r="E119" s="32"/>
      <c r="F119" s="26" t="str">
        <f>IF(E20="","",E20)</f>
        <v>TOMIVOS s.r.o.</v>
      </c>
      <c r="G119" s="32"/>
      <c r="H119" s="32"/>
      <c r="I119" s="29" t="s">
        <v>28</v>
      </c>
      <c r="J119" s="30" t="str">
        <f>E26</f>
        <v xml:space="preserve"> </v>
      </c>
      <c r="K119" s="32"/>
      <c r="L119" s="48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10.32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8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11" customFormat="1" ht="29.28" customHeight="1">
      <c r="A121" s="150"/>
      <c r="B121" s="151"/>
      <c r="C121" s="152" t="s">
        <v>139</v>
      </c>
      <c r="D121" s="153" t="s">
        <v>55</v>
      </c>
      <c r="E121" s="153" t="s">
        <v>51</v>
      </c>
      <c r="F121" s="153" t="s">
        <v>52</v>
      </c>
      <c r="G121" s="153" t="s">
        <v>140</v>
      </c>
      <c r="H121" s="153" t="s">
        <v>141</v>
      </c>
      <c r="I121" s="153" t="s">
        <v>142</v>
      </c>
      <c r="J121" s="153" t="s">
        <v>133</v>
      </c>
      <c r="K121" s="154" t="s">
        <v>143</v>
      </c>
      <c r="L121" s="155"/>
      <c r="M121" s="79" t="s">
        <v>1</v>
      </c>
      <c r="N121" s="80" t="s">
        <v>34</v>
      </c>
      <c r="O121" s="80" t="s">
        <v>144</v>
      </c>
      <c r="P121" s="80" t="s">
        <v>145</v>
      </c>
      <c r="Q121" s="80" t="s">
        <v>146</v>
      </c>
      <c r="R121" s="80" t="s">
        <v>147</v>
      </c>
      <c r="S121" s="80" t="s">
        <v>148</v>
      </c>
      <c r="T121" s="81" t="s">
        <v>149</v>
      </c>
      <c r="U121" s="15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/>
    </row>
    <row r="122" s="2" customFormat="1" ht="22.8" customHeight="1">
      <c r="A122" s="32"/>
      <c r="B122" s="33"/>
      <c r="C122" s="86" t="s">
        <v>150</v>
      </c>
      <c r="D122" s="32"/>
      <c r="E122" s="32"/>
      <c r="F122" s="32"/>
      <c r="G122" s="32"/>
      <c r="H122" s="32"/>
      <c r="I122" s="32"/>
      <c r="J122" s="156">
        <f>BK122</f>
        <v>43543.040000000001</v>
      </c>
      <c r="K122" s="32"/>
      <c r="L122" s="33"/>
      <c r="M122" s="82"/>
      <c r="N122" s="66"/>
      <c r="O122" s="83"/>
      <c r="P122" s="157">
        <f>P123</f>
        <v>0</v>
      </c>
      <c r="Q122" s="83"/>
      <c r="R122" s="157">
        <f>R123</f>
        <v>0.049820000000000003</v>
      </c>
      <c r="S122" s="83"/>
      <c r="T122" s="158">
        <f>T123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T122" s="19" t="s">
        <v>69</v>
      </c>
      <c r="AU122" s="19" t="s">
        <v>135</v>
      </c>
      <c r="BK122" s="159">
        <f>BK123</f>
        <v>43543.040000000001</v>
      </c>
    </row>
    <row r="123" s="12" customFormat="1" ht="25.92" customHeight="1">
      <c r="A123" s="12"/>
      <c r="B123" s="160"/>
      <c r="C123" s="12"/>
      <c r="D123" s="161" t="s">
        <v>69</v>
      </c>
      <c r="E123" s="162" t="s">
        <v>151</v>
      </c>
      <c r="F123" s="162" t="s">
        <v>152</v>
      </c>
      <c r="G123" s="12"/>
      <c r="H123" s="12"/>
      <c r="I123" s="12"/>
      <c r="J123" s="163">
        <f>BK123</f>
        <v>43543.040000000001</v>
      </c>
      <c r="K123" s="12"/>
      <c r="L123" s="160"/>
      <c r="M123" s="164"/>
      <c r="N123" s="165"/>
      <c r="O123" s="165"/>
      <c r="P123" s="166">
        <f>P124</f>
        <v>0</v>
      </c>
      <c r="Q123" s="165"/>
      <c r="R123" s="166">
        <f>R124</f>
        <v>0.049820000000000003</v>
      </c>
      <c r="S123" s="165"/>
      <c r="T123" s="167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61" t="s">
        <v>79</v>
      </c>
      <c r="AT123" s="168" t="s">
        <v>69</v>
      </c>
      <c r="AU123" s="168" t="s">
        <v>70</v>
      </c>
      <c r="AY123" s="161" t="s">
        <v>153</v>
      </c>
      <c r="BK123" s="169">
        <f>BK124</f>
        <v>43543.040000000001</v>
      </c>
    </row>
    <row r="124" s="12" customFormat="1" ht="22.8" customHeight="1">
      <c r="A124" s="12"/>
      <c r="B124" s="160"/>
      <c r="C124" s="12"/>
      <c r="D124" s="161" t="s">
        <v>69</v>
      </c>
      <c r="E124" s="170" t="s">
        <v>426</v>
      </c>
      <c r="F124" s="170" t="s">
        <v>427</v>
      </c>
      <c r="G124" s="12"/>
      <c r="H124" s="12"/>
      <c r="I124" s="12"/>
      <c r="J124" s="171">
        <f>BK124</f>
        <v>43543.040000000001</v>
      </c>
      <c r="K124" s="12"/>
      <c r="L124" s="160"/>
      <c r="M124" s="164"/>
      <c r="N124" s="165"/>
      <c r="O124" s="165"/>
      <c r="P124" s="166">
        <f>SUM(P125:P128)</f>
        <v>0</v>
      </c>
      <c r="Q124" s="165"/>
      <c r="R124" s="166">
        <f>SUM(R125:R128)</f>
        <v>0.049820000000000003</v>
      </c>
      <c r="S124" s="165"/>
      <c r="T124" s="167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61" t="s">
        <v>79</v>
      </c>
      <c r="AT124" s="168" t="s">
        <v>69</v>
      </c>
      <c r="AU124" s="168" t="s">
        <v>77</v>
      </c>
      <c r="AY124" s="161" t="s">
        <v>153</v>
      </c>
      <c r="BK124" s="169">
        <f>SUM(BK125:BK128)</f>
        <v>43543.040000000001</v>
      </c>
    </row>
    <row r="125" s="2" customFormat="1" ht="16.5" customHeight="1">
      <c r="A125" s="32"/>
      <c r="B125" s="172"/>
      <c r="C125" s="173" t="s">
        <v>77</v>
      </c>
      <c r="D125" s="173" t="s">
        <v>156</v>
      </c>
      <c r="E125" s="174" t="s">
        <v>439</v>
      </c>
      <c r="F125" s="175" t="s">
        <v>449</v>
      </c>
      <c r="G125" s="176" t="s">
        <v>235</v>
      </c>
      <c r="H125" s="177">
        <v>9.9640000000000004</v>
      </c>
      <c r="I125" s="178">
        <v>4360</v>
      </c>
      <c r="J125" s="178">
        <f>ROUND(I125*H125,2)</f>
        <v>43443.040000000001</v>
      </c>
      <c r="K125" s="175" t="s">
        <v>1</v>
      </c>
      <c r="L125" s="33"/>
      <c r="M125" s="179" t="s">
        <v>1</v>
      </c>
      <c r="N125" s="180" t="s">
        <v>35</v>
      </c>
      <c r="O125" s="181">
        <v>0</v>
      </c>
      <c r="P125" s="181">
        <f>O125*H125</f>
        <v>0</v>
      </c>
      <c r="Q125" s="181">
        <v>0.0050000000000000001</v>
      </c>
      <c r="R125" s="181">
        <f>Q125*H125</f>
        <v>0.049820000000000003</v>
      </c>
      <c r="S125" s="181">
        <v>0</v>
      </c>
      <c r="T125" s="182">
        <f>S125*H125</f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183" t="s">
        <v>160</v>
      </c>
      <c r="AT125" s="183" t="s">
        <v>156</v>
      </c>
      <c r="AU125" s="183" t="s">
        <v>79</v>
      </c>
      <c r="AY125" s="19" t="s">
        <v>153</v>
      </c>
      <c r="BE125" s="184">
        <f>IF(N125="základní",J125,0)</f>
        <v>43443.040000000001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9" t="s">
        <v>77</v>
      </c>
      <c r="BK125" s="184">
        <f>ROUND(I125*H125,2)</f>
        <v>43443.040000000001</v>
      </c>
      <c r="BL125" s="19" t="s">
        <v>160</v>
      </c>
      <c r="BM125" s="183" t="s">
        <v>441</v>
      </c>
    </row>
    <row r="126" s="13" customFormat="1">
      <c r="A126" s="13"/>
      <c r="B126" s="185"/>
      <c r="C126" s="13"/>
      <c r="D126" s="186" t="s">
        <v>162</v>
      </c>
      <c r="E126" s="187" t="s">
        <v>1</v>
      </c>
      <c r="F126" s="188" t="s">
        <v>450</v>
      </c>
      <c r="G126" s="13"/>
      <c r="H126" s="189">
        <v>9.9640000000000004</v>
      </c>
      <c r="I126" s="13"/>
      <c r="J126" s="13"/>
      <c r="K126" s="13"/>
      <c r="L126" s="185"/>
      <c r="M126" s="190"/>
      <c r="N126" s="191"/>
      <c r="O126" s="191"/>
      <c r="P126" s="191"/>
      <c r="Q126" s="191"/>
      <c r="R126" s="191"/>
      <c r="S126" s="191"/>
      <c r="T126" s="19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187" t="s">
        <v>162</v>
      </c>
      <c r="AU126" s="187" t="s">
        <v>79</v>
      </c>
      <c r="AV126" s="13" t="s">
        <v>79</v>
      </c>
      <c r="AW126" s="13" t="s">
        <v>27</v>
      </c>
      <c r="AX126" s="13" t="s">
        <v>77</v>
      </c>
      <c r="AY126" s="187" t="s">
        <v>153</v>
      </c>
    </row>
    <row r="127" s="2" customFormat="1" ht="16.5" customHeight="1">
      <c r="A127" s="32"/>
      <c r="B127" s="172"/>
      <c r="C127" s="173" t="s">
        <v>79</v>
      </c>
      <c r="D127" s="173" t="s">
        <v>156</v>
      </c>
      <c r="E127" s="174" t="s">
        <v>442</v>
      </c>
      <c r="F127" s="175" t="s">
        <v>443</v>
      </c>
      <c r="G127" s="176" t="s">
        <v>317</v>
      </c>
      <c r="H127" s="177">
        <v>0.050000000000000003</v>
      </c>
      <c r="I127" s="178">
        <v>1000</v>
      </c>
      <c r="J127" s="178">
        <f>ROUND(I127*H127,2)</f>
        <v>50</v>
      </c>
      <c r="K127" s="175" t="s">
        <v>1</v>
      </c>
      <c r="L127" s="33"/>
      <c r="M127" s="179" t="s">
        <v>1</v>
      </c>
      <c r="N127" s="180" t="s">
        <v>35</v>
      </c>
      <c r="O127" s="181">
        <v>0</v>
      </c>
      <c r="P127" s="181">
        <f>O127*H127</f>
        <v>0</v>
      </c>
      <c r="Q127" s="181">
        <v>0</v>
      </c>
      <c r="R127" s="181">
        <f>Q127*H127</f>
        <v>0</v>
      </c>
      <c r="S127" s="181">
        <v>0</v>
      </c>
      <c r="T127" s="182">
        <f>S127*H127</f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183" t="s">
        <v>160</v>
      </c>
      <c r="AT127" s="183" t="s">
        <v>156</v>
      </c>
      <c r="AU127" s="183" t="s">
        <v>79</v>
      </c>
      <c r="AY127" s="19" t="s">
        <v>153</v>
      </c>
      <c r="BE127" s="184">
        <f>IF(N127="základní",J127,0)</f>
        <v>50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9" t="s">
        <v>77</v>
      </c>
      <c r="BK127" s="184">
        <f>ROUND(I127*H127,2)</f>
        <v>50</v>
      </c>
      <c r="BL127" s="19" t="s">
        <v>160</v>
      </c>
      <c r="BM127" s="183" t="s">
        <v>444</v>
      </c>
    </row>
    <row r="128" s="2" customFormat="1" ht="16.5" customHeight="1">
      <c r="A128" s="32"/>
      <c r="B128" s="172"/>
      <c r="C128" s="173" t="s">
        <v>172</v>
      </c>
      <c r="D128" s="173" t="s">
        <v>156</v>
      </c>
      <c r="E128" s="174" t="s">
        <v>445</v>
      </c>
      <c r="F128" s="175" t="s">
        <v>446</v>
      </c>
      <c r="G128" s="176" t="s">
        <v>317</v>
      </c>
      <c r="H128" s="177">
        <v>0.050000000000000003</v>
      </c>
      <c r="I128" s="178">
        <v>1000</v>
      </c>
      <c r="J128" s="178">
        <f>ROUND(I128*H128,2)</f>
        <v>50</v>
      </c>
      <c r="K128" s="175" t="s">
        <v>1</v>
      </c>
      <c r="L128" s="33"/>
      <c r="M128" s="222" t="s">
        <v>1</v>
      </c>
      <c r="N128" s="223" t="s">
        <v>35</v>
      </c>
      <c r="O128" s="220">
        <v>0</v>
      </c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83" t="s">
        <v>160</v>
      </c>
      <c r="AT128" s="183" t="s">
        <v>156</v>
      </c>
      <c r="AU128" s="183" t="s">
        <v>79</v>
      </c>
      <c r="AY128" s="19" t="s">
        <v>153</v>
      </c>
      <c r="BE128" s="184">
        <f>IF(N128="základní",J128,0)</f>
        <v>50</v>
      </c>
      <c r="BF128" s="184">
        <f>IF(N128="snížená",J128,0)</f>
        <v>0</v>
      </c>
      <c r="BG128" s="184">
        <f>IF(N128="zákl. přenesená",J128,0)</f>
        <v>0</v>
      </c>
      <c r="BH128" s="184">
        <f>IF(N128="sníž. přenesená",J128,0)</f>
        <v>0</v>
      </c>
      <c r="BI128" s="184">
        <f>IF(N128="nulová",J128,0)</f>
        <v>0</v>
      </c>
      <c r="BJ128" s="19" t="s">
        <v>77</v>
      </c>
      <c r="BK128" s="184">
        <f>ROUND(I128*H128,2)</f>
        <v>50</v>
      </c>
      <c r="BL128" s="19" t="s">
        <v>160</v>
      </c>
      <c r="BM128" s="183" t="s">
        <v>447</v>
      </c>
    </row>
    <row r="129" s="2" customFormat="1" ht="6.96" customHeight="1">
      <c r="A129" s="32"/>
      <c r="B129" s="53"/>
      <c r="C129" s="54"/>
      <c r="D129" s="54"/>
      <c r="E129" s="54"/>
      <c r="F129" s="54"/>
      <c r="G129" s="54"/>
      <c r="H129" s="54"/>
      <c r="I129" s="54"/>
      <c r="J129" s="54"/>
      <c r="K129" s="54"/>
      <c r="L129" s="33"/>
      <c r="M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</row>
  </sheetData>
  <autoFilter ref="C121:K128"/>
  <mergeCells count="11">
    <mergeCell ref="E7:H7"/>
    <mergeCell ref="E9:H9"/>
    <mergeCell ref="E11:H11"/>
    <mergeCell ref="E29:H29"/>
    <mergeCell ref="E85:H85"/>
    <mergeCell ref="E87:H87"/>
    <mergeCell ref="E89:H89"/>
    <mergeCell ref="E110:H110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21"/>
    </row>
    <row r="2" s="1" customFormat="1" ht="36.96" customHeight="1">
      <c r="L2" s="18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103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2"/>
      <c r="AT3" s="19" t="s">
        <v>79</v>
      </c>
    </row>
    <row r="4" s="1" customFormat="1" ht="24.96" customHeight="1">
      <c r="B4" s="22"/>
      <c r="D4" s="23" t="s">
        <v>120</v>
      </c>
      <c r="L4" s="22"/>
      <c r="M4" s="122" t="s">
        <v>10</v>
      </c>
      <c r="AT4" s="19" t="s">
        <v>3</v>
      </c>
    </row>
    <row r="5" s="1" customFormat="1" ht="6.96" customHeight="1">
      <c r="B5" s="22"/>
      <c r="L5" s="22"/>
    </row>
    <row r="6" s="1" customFormat="1" ht="12" customHeight="1">
      <c r="B6" s="22"/>
      <c r="D6" s="29" t="s">
        <v>14</v>
      </c>
      <c r="L6" s="22"/>
    </row>
    <row r="7" s="1" customFormat="1" ht="16.5" customHeight="1">
      <c r="B7" s="22"/>
      <c r="E7" s="123" t="str">
        <f>'Rekapitulace stavby'!K6</f>
        <v>ZL4 - SO 01 - OBJEKT BEZ BYTU - Stavební úpravy a přístavba komunitního centra BÉTEL</v>
      </c>
      <c r="F7" s="29"/>
      <c r="G7" s="29"/>
      <c r="H7" s="29"/>
      <c r="L7" s="22"/>
    </row>
    <row r="8" s="1" customFormat="1" ht="12" customHeight="1">
      <c r="B8" s="22"/>
      <c r="D8" s="29" t="s">
        <v>121</v>
      </c>
      <c r="L8" s="22"/>
    </row>
    <row r="9" s="2" customFormat="1" ht="16.5" customHeight="1">
      <c r="A9" s="32"/>
      <c r="B9" s="33"/>
      <c r="C9" s="32"/>
      <c r="D9" s="32"/>
      <c r="E9" s="123" t="s">
        <v>451</v>
      </c>
      <c r="F9" s="32"/>
      <c r="G9" s="32"/>
      <c r="H9" s="32"/>
      <c r="I9" s="32"/>
      <c r="J9" s="32"/>
      <c r="K9" s="32"/>
      <c r="L9" s="48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="2" customFormat="1" ht="12" customHeight="1">
      <c r="A10" s="32"/>
      <c r="B10" s="33"/>
      <c r="C10" s="32"/>
      <c r="D10" s="29" t="s">
        <v>123</v>
      </c>
      <c r="E10" s="32"/>
      <c r="F10" s="32"/>
      <c r="G10" s="32"/>
      <c r="H10" s="32"/>
      <c r="I10" s="32"/>
      <c r="J10" s="32"/>
      <c r="K10" s="32"/>
      <c r="L10" s="48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="2" customFormat="1" ht="16.5" customHeight="1">
      <c r="A11" s="32"/>
      <c r="B11" s="33"/>
      <c r="C11" s="32"/>
      <c r="D11" s="32"/>
      <c r="E11" s="60" t="s">
        <v>452</v>
      </c>
      <c r="F11" s="32"/>
      <c r="G11" s="32"/>
      <c r="H11" s="32"/>
      <c r="I11" s="32"/>
      <c r="J11" s="32"/>
      <c r="K11" s="32"/>
      <c r="L11" s="48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="2" customFormat="1">
      <c r="A12" s="32"/>
      <c r="B12" s="33"/>
      <c r="C12" s="32"/>
      <c r="D12" s="32"/>
      <c r="E12" s="32"/>
      <c r="F12" s="32"/>
      <c r="G12" s="32"/>
      <c r="H12" s="32"/>
      <c r="I12" s="32"/>
      <c r="J12" s="32"/>
      <c r="K12" s="32"/>
      <c r="L12" s="48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="2" customFormat="1" ht="12" customHeight="1">
      <c r="A13" s="32"/>
      <c r="B13" s="33"/>
      <c r="C13" s="32"/>
      <c r="D13" s="29" t="s">
        <v>16</v>
      </c>
      <c r="E13" s="32"/>
      <c r="F13" s="26" t="s">
        <v>1</v>
      </c>
      <c r="G13" s="32"/>
      <c r="H13" s="32"/>
      <c r="I13" s="29" t="s">
        <v>17</v>
      </c>
      <c r="J13" s="26" t="s">
        <v>1</v>
      </c>
      <c r="K13" s="32"/>
      <c r="L13" s="48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="2" customFormat="1" ht="12" customHeight="1">
      <c r="A14" s="32"/>
      <c r="B14" s="33"/>
      <c r="C14" s="32"/>
      <c r="D14" s="29" t="s">
        <v>18</v>
      </c>
      <c r="E14" s="32"/>
      <c r="F14" s="26" t="s">
        <v>125</v>
      </c>
      <c r="G14" s="32"/>
      <c r="H14" s="32"/>
      <c r="I14" s="29" t="s">
        <v>20</v>
      </c>
      <c r="J14" s="62" t="str">
        <f>'Rekapitulace stavby'!AN8</f>
        <v>3.6.2020</v>
      </c>
      <c r="K14" s="32"/>
      <c r="L14" s="48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="2" customFormat="1" ht="10.8" customHeight="1">
      <c r="A15" s="32"/>
      <c r="B15" s="33"/>
      <c r="C15" s="32"/>
      <c r="D15" s="32"/>
      <c r="E15" s="32"/>
      <c r="F15" s="32"/>
      <c r="G15" s="32"/>
      <c r="H15" s="32"/>
      <c r="I15" s="32"/>
      <c r="J15" s="32"/>
      <c r="K15" s="32"/>
      <c r="L15" s="48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="2" customFormat="1" ht="12" customHeight="1">
      <c r="A16" s="32"/>
      <c r="B16" s="33"/>
      <c r="C16" s="32"/>
      <c r="D16" s="29" t="s">
        <v>22</v>
      </c>
      <c r="E16" s="32"/>
      <c r="F16" s="32"/>
      <c r="G16" s="32"/>
      <c r="H16" s="32"/>
      <c r="I16" s="29" t="s">
        <v>23</v>
      </c>
      <c r="J16" s="26" t="s">
        <v>1</v>
      </c>
      <c r="K16" s="32"/>
      <c r="L16" s="48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="2" customFormat="1" ht="18" customHeight="1">
      <c r="A17" s="32"/>
      <c r="B17" s="33"/>
      <c r="C17" s="32"/>
      <c r="D17" s="32"/>
      <c r="E17" s="26" t="s">
        <v>126</v>
      </c>
      <c r="F17" s="32"/>
      <c r="G17" s="32"/>
      <c r="H17" s="32"/>
      <c r="I17" s="29" t="s">
        <v>24</v>
      </c>
      <c r="J17" s="26" t="s">
        <v>1</v>
      </c>
      <c r="K17" s="32"/>
      <c r="L17" s="48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="2" customFormat="1" ht="6.96" customHeight="1">
      <c r="A18" s="32"/>
      <c r="B18" s="33"/>
      <c r="C18" s="32"/>
      <c r="D18" s="32"/>
      <c r="E18" s="32"/>
      <c r="F18" s="32"/>
      <c r="G18" s="32"/>
      <c r="H18" s="32"/>
      <c r="I18" s="32"/>
      <c r="J18" s="32"/>
      <c r="K18" s="32"/>
      <c r="L18" s="48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="2" customFormat="1" ht="12" customHeight="1">
      <c r="A19" s="32"/>
      <c r="B19" s="33"/>
      <c r="C19" s="32"/>
      <c r="D19" s="29" t="s">
        <v>25</v>
      </c>
      <c r="E19" s="32"/>
      <c r="F19" s="32"/>
      <c r="G19" s="32"/>
      <c r="H19" s="32"/>
      <c r="I19" s="29" t="s">
        <v>23</v>
      </c>
      <c r="J19" s="26" t="s">
        <v>127</v>
      </c>
      <c r="K19" s="32"/>
      <c r="L19" s="48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="2" customFormat="1" ht="18" customHeight="1">
      <c r="A20" s="32"/>
      <c r="B20" s="33"/>
      <c r="C20" s="32"/>
      <c r="D20" s="32"/>
      <c r="E20" s="26" t="s">
        <v>128</v>
      </c>
      <c r="F20" s="32"/>
      <c r="G20" s="32"/>
      <c r="H20" s="32"/>
      <c r="I20" s="29" t="s">
        <v>24</v>
      </c>
      <c r="J20" s="26" t="s">
        <v>129</v>
      </c>
      <c r="K20" s="32"/>
      <c r="L20" s="48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="2" customFormat="1" ht="6.96" customHeight="1">
      <c r="A21" s="32"/>
      <c r="B21" s="33"/>
      <c r="C21" s="32"/>
      <c r="D21" s="32"/>
      <c r="E21" s="32"/>
      <c r="F21" s="32"/>
      <c r="G21" s="32"/>
      <c r="H21" s="32"/>
      <c r="I21" s="32"/>
      <c r="J21" s="32"/>
      <c r="K21" s="32"/>
      <c r="L21" s="48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="2" customFormat="1" ht="12" customHeight="1">
      <c r="A22" s="32"/>
      <c r="B22" s="33"/>
      <c r="C22" s="32"/>
      <c r="D22" s="29" t="s">
        <v>26</v>
      </c>
      <c r="E22" s="32"/>
      <c r="F22" s="32"/>
      <c r="G22" s="32"/>
      <c r="H22" s="32"/>
      <c r="I22" s="29" t="s">
        <v>23</v>
      </c>
      <c r="J22" s="26" t="s">
        <v>1</v>
      </c>
      <c r="K22" s="32"/>
      <c r="L22" s="48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="2" customFormat="1" ht="18" customHeight="1">
      <c r="A23" s="32"/>
      <c r="B23" s="33"/>
      <c r="C23" s="32"/>
      <c r="D23" s="32"/>
      <c r="E23" s="26" t="s">
        <v>130</v>
      </c>
      <c r="F23" s="32"/>
      <c r="G23" s="32"/>
      <c r="H23" s="32"/>
      <c r="I23" s="29" t="s">
        <v>24</v>
      </c>
      <c r="J23" s="26" t="s">
        <v>1</v>
      </c>
      <c r="K23" s="32"/>
      <c r="L23" s="48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="2" customFormat="1" ht="6.96" customHeight="1">
      <c r="A24" s="32"/>
      <c r="B24" s="33"/>
      <c r="C24" s="32"/>
      <c r="D24" s="32"/>
      <c r="E24" s="32"/>
      <c r="F24" s="32"/>
      <c r="G24" s="32"/>
      <c r="H24" s="32"/>
      <c r="I24" s="32"/>
      <c r="J24" s="32"/>
      <c r="K24" s="32"/>
      <c r="L24" s="48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="2" customFormat="1" ht="12" customHeight="1">
      <c r="A25" s="32"/>
      <c r="B25" s="33"/>
      <c r="C25" s="32"/>
      <c r="D25" s="29" t="s">
        <v>28</v>
      </c>
      <c r="E25" s="32"/>
      <c r="F25" s="32"/>
      <c r="G25" s="32"/>
      <c r="H25" s="32"/>
      <c r="I25" s="29" t="s">
        <v>23</v>
      </c>
      <c r="J25" s="26" t="str">
        <f>IF('Rekapitulace stavby'!AN19="","",'Rekapitulace stavby'!AN19)</f>
        <v/>
      </c>
      <c r="K25" s="32"/>
      <c r="L25" s="48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="2" customFormat="1" ht="18" customHeight="1">
      <c r="A26" s="32"/>
      <c r="B26" s="33"/>
      <c r="C26" s="32"/>
      <c r="D26" s="32"/>
      <c r="E26" s="26" t="str">
        <f>IF('Rekapitulace stavby'!E20="","",'Rekapitulace stavby'!E20)</f>
        <v xml:space="preserve"> </v>
      </c>
      <c r="F26" s="32"/>
      <c r="G26" s="32"/>
      <c r="H26" s="32"/>
      <c r="I26" s="29" t="s">
        <v>24</v>
      </c>
      <c r="J26" s="26" t="str">
        <f>IF('Rekapitulace stavby'!AN20="","",'Rekapitulace stavby'!AN20)</f>
        <v/>
      </c>
      <c r="K26" s="32"/>
      <c r="L26" s="48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="2" customFormat="1" ht="6.96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48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</row>
    <row r="28" s="2" customFormat="1" ht="12" customHeight="1">
      <c r="A28" s="32"/>
      <c r="B28" s="33"/>
      <c r="C28" s="32"/>
      <c r="D28" s="29" t="s">
        <v>29</v>
      </c>
      <c r="E28" s="32"/>
      <c r="F28" s="32"/>
      <c r="G28" s="32"/>
      <c r="H28" s="32"/>
      <c r="I28" s="32"/>
      <c r="J28" s="32"/>
      <c r="K28" s="32"/>
      <c r="L28" s="48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="8" customFormat="1" ht="16.5" customHeight="1">
      <c r="A29" s="124"/>
      <c r="B29" s="125"/>
      <c r="C29" s="124"/>
      <c r="D29" s="124"/>
      <c r="E29" s="30" t="s">
        <v>1</v>
      </c>
      <c r="F29" s="30"/>
      <c r="G29" s="30"/>
      <c r="H29" s="30"/>
      <c r="I29" s="124"/>
      <c r="J29" s="124"/>
      <c r="K29" s="124"/>
      <c r="L29" s="126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</row>
    <row r="30" s="2" customFormat="1" ht="6.96" customHeight="1">
      <c r="A30" s="32"/>
      <c r="B30" s="33"/>
      <c r="C30" s="32"/>
      <c r="D30" s="32"/>
      <c r="E30" s="32"/>
      <c r="F30" s="32"/>
      <c r="G30" s="32"/>
      <c r="H30" s="32"/>
      <c r="I30" s="32"/>
      <c r="J30" s="32"/>
      <c r="K30" s="32"/>
      <c r="L30" s="48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="2" customFormat="1" ht="6.96" customHeight="1">
      <c r="A31" s="32"/>
      <c r="B31" s="33"/>
      <c r="C31" s="32"/>
      <c r="D31" s="83"/>
      <c r="E31" s="83"/>
      <c r="F31" s="83"/>
      <c r="G31" s="83"/>
      <c r="H31" s="83"/>
      <c r="I31" s="83"/>
      <c r="J31" s="83"/>
      <c r="K31" s="83"/>
      <c r="L31" s="48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="2" customFormat="1" ht="25.44" customHeight="1">
      <c r="A32" s="32"/>
      <c r="B32" s="33"/>
      <c r="C32" s="32"/>
      <c r="D32" s="127" t="s">
        <v>30</v>
      </c>
      <c r="E32" s="32"/>
      <c r="F32" s="32"/>
      <c r="G32" s="32"/>
      <c r="H32" s="32"/>
      <c r="I32" s="32"/>
      <c r="J32" s="89">
        <f>ROUND(J127, 2)</f>
        <v>-71040.720000000001</v>
      </c>
      <c r="K32" s="32"/>
      <c r="L32" s="48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="2" customFormat="1" ht="6.96" customHeight="1">
      <c r="A33" s="32"/>
      <c r="B33" s="33"/>
      <c r="C33" s="32"/>
      <c r="D33" s="83"/>
      <c r="E33" s="83"/>
      <c r="F33" s="83"/>
      <c r="G33" s="83"/>
      <c r="H33" s="83"/>
      <c r="I33" s="83"/>
      <c r="J33" s="83"/>
      <c r="K33" s="83"/>
      <c r="L33" s="48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="2" customFormat="1" ht="14.4" customHeight="1">
      <c r="A34" s="32"/>
      <c r="B34" s="33"/>
      <c r="C34" s="32"/>
      <c r="D34" s="32"/>
      <c r="E34" s="32"/>
      <c r="F34" s="37" t="s">
        <v>32</v>
      </c>
      <c r="G34" s="32"/>
      <c r="H34" s="32"/>
      <c r="I34" s="37" t="s">
        <v>31</v>
      </c>
      <c r="J34" s="37" t="s">
        <v>33</v>
      </c>
      <c r="K34" s="32"/>
      <c r="L34" s="48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="2" customFormat="1" ht="14.4" customHeight="1">
      <c r="A35" s="32"/>
      <c r="B35" s="33"/>
      <c r="C35" s="32"/>
      <c r="D35" s="128" t="s">
        <v>34</v>
      </c>
      <c r="E35" s="29" t="s">
        <v>35</v>
      </c>
      <c r="F35" s="129">
        <f>ROUND((SUM(BE127:BE183)),  2)</f>
        <v>-71040.720000000001</v>
      </c>
      <c r="G35" s="32"/>
      <c r="H35" s="32"/>
      <c r="I35" s="130">
        <v>0.20999999999999999</v>
      </c>
      <c r="J35" s="129">
        <f>ROUND(((SUM(BE127:BE183))*I35),  2)</f>
        <v>-14918.549999999999</v>
      </c>
      <c r="K35" s="32"/>
      <c r="L35" s="48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="2" customFormat="1" ht="14.4" customHeight="1">
      <c r="A36" s="32"/>
      <c r="B36" s="33"/>
      <c r="C36" s="32"/>
      <c r="D36" s="32"/>
      <c r="E36" s="29" t="s">
        <v>36</v>
      </c>
      <c r="F36" s="129">
        <f>ROUND((SUM(BF127:BF183)),  2)</f>
        <v>0</v>
      </c>
      <c r="G36" s="32"/>
      <c r="H36" s="32"/>
      <c r="I36" s="130">
        <v>0.14999999999999999</v>
      </c>
      <c r="J36" s="129">
        <f>ROUND(((SUM(BF127:BF183))*I36),  2)</f>
        <v>0</v>
      </c>
      <c r="K36" s="32"/>
      <c r="L36" s="48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hidden="1" s="2" customFormat="1" ht="14.4" customHeight="1">
      <c r="A37" s="32"/>
      <c r="B37" s="33"/>
      <c r="C37" s="32"/>
      <c r="D37" s="32"/>
      <c r="E37" s="29" t="s">
        <v>37</v>
      </c>
      <c r="F37" s="129">
        <f>ROUND((SUM(BG127:BG183)),  2)</f>
        <v>0</v>
      </c>
      <c r="G37" s="32"/>
      <c r="H37" s="32"/>
      <c r="I37" s="130">
        <v>0.20999999999999999</v>
      </c>
      <c r="J37" s="129">
        <f>0</f>
        <v>0</v>
      </c>
      <c r="K37" s="32"/>
      <c r="L37" s="48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hidden="1" s="2" customFormat="1" ht="14.4" customHeight="1">
      <c r="A38" s="32"/>
      <c r="B38" s="33"/>
      <c r="C38" s="32"/>
      <c r="D38" s="32"/>
      <c r="E38" s="29" t="s">
        <v>38</v>
      </c>
      <c r="F38" s="129">
        <f>ROUND((SUM(BH127:BH183)),  2)</f>
        <v>0</v>
      </c>
      <c r="G38" s="32"/>
      <c r="H38" s="32"/>
      <c r="I38" s="130">
        <v>0.14999999999999999</v>
      </c>
      <c r="J38" s="129">
        <f>0</f>
        <v>0</v>
      </c>
      <c r="K38" s="32"/>
      <c r="L38" s="48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hidden="1" s="2" customFormat="1" ht="14.4" customHeight="1">
      <c r="A39" s="32"/>
      <c r="B39" s="33"/>
      <c r="C39" s="32"/>
      <c r="D39" s="32"/>
      <c r="E39" s="29" t="s">
        <v>39</v>
      </c>
      <c r="F39" s="129">
        <f>ROUND((SUM(BI127:BI183)),  2)</f>
        <v>0</v>
      </c>
      <c r="G39" s="32"/>
      <c r="H39" s="32"/>
      <c r="I39" s="130">
        <v>0</v>
      </c>
      <c r="J39" s="129">
        <f>0</f>
        <v>0</v>
      </c>
      <c r="K39" s="32"/>
      <c r="L39" s="48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="2" customFormat="1" ht="6.96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8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="2" customFormat="1" ht="25.44" customHeight="1">
      <c r="A41" s="32"/>
      <c r="B41" s="33"/>
      <c r="C41" s="131"/>
      <c r="D41" s="132" t="s">
        <v>40</v>
      </c>
      <c r="E41" s="74"/>
      <c r="F41" s="74"/>
      <c r="G41" s="133" t="s">
        <v>41</v>
      </c>
      <c r="H41" s="134" t="s">
        <v>42</v>
      </c>
      <c r="I41" s="74"/>
      <c r="J41" s="135">
        <f>SUM(J32:J39)</f>
        <v>-85959.270000000004</v>
      </c>
      <c r="K41" s="136"/>
      <c r="L41" s="48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</row>
    <row r="42" s="2" customFormat="1" ht="14.4" customHeight="1">
      <c r="A42" s="32"/>
      <c r="B42" s="33"/>
      <c r="C42" s="32"/>
      <c r="D42" s="32"/>
      <c r="E42" s="32"/>
      <c r="F42" s="32"/>
      <c r="G42" s="32"/>
      <c r="H42" s="32"/>
      <c r="I42" s="32"/>
      <c r="J42" s="32"/>
      <c r="K42" s="32"/>
      <c r="L42" s="48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</row>
    <row r="43" s="1" customFormat="1" ht="14.4" customHeight="1">
      <c r="B43" s="22"/>
      <c r="L43" s="22"/>
    </row>
    <row r="44" s="1" customFormat="1" ht="14.4" customHeight="1">
      <c r="B44" s="22"/>
      <c r="L44" s="22"/>
    </row>
    <row r="45" s="1" customFormat="1" ht="14.4" customHeight="1">
      <c r="B45" s="22"/>
      <c r="L45" s="22"/>
    </row>
    <row r="46" s="1" customFormat="1" ht="14.4" customHeight="1">
      <c r="B46" s="22"/>
      <c r="L46" s="22"/>
    </row>
    <row r="47" s="1" customFormat="1" ht="14.4" customHeight="1">
      <c r="B47" s="22"/>
      <c r="L47" s="22"/>
    </row>
    <row r="48" s="1" customFormat="1" ht="14.4" customHeight="1">
      <c r="B48" s="22"/>
      <c r="L48" s="22"/>
    </row>
    <row r="49" s="1" customFormat="1" ht="14.4" customHeight="1">
      <c r="B49" s="22"/>
      <c r="L49" s="22"/>
    </row>
    <row r="50" s="2" customFormat="1" ht="14.4" customHeight="1">
      <c r="B50" s="48"/>
      <c r="D50" s="49" t="s">
        <v>43</v>
      </c>
      <c r="E50" s="50"/>
      <c r="F50" s="50"/>
      <c r="G50" s="49" t="s">
        <v>44</v>
      </c>
      <c r="H50" s="50"/>
      <c r="I50" s="50"/>
      <c r="J50" s="50"/>
      <c r="K50" s="50"/>
      <c r="L50" s="48"/>
    </row>
    <row r="51">
      <c r="B51" s="22"/>
      <c r="L51" s="22"/>
    </row>
    <row r="52">
      <c r="B52" s="22"/>
      <c r="L52" s="22"/>
    </row>
    <row r="53">
      <c r="B53" s="22"/>
      <c r="L53" s="22"/>
    </row>
    <row r="54">
      <c r="B54" s="22"/>
      <c r="L54" s="22"/>
    </row>
    <row r="55">
      <c r="B55" s="22"/>
      <c r="L55" s="22"/>
    </row>
    <row r="56">
      <c r="B56" s="22"/>
      <c r="L56" s="22"/>
    </row>
    <row r="57">
      <c r="B57" s="22"/>
      <c r="L57" s="22"/>
    </row>
    <row r="58">
      <c r="B58" s="22"/>
      <c r="L58" s="22"/>
    </row>
    <row r="59">
      <c r="B59" s="22"/>
      <c r="L59" s="22"/>
    </row>
    <row r="60">
      <c r="B60" s="22"/>
      <c r="L60" s="22"/>
    </row>
    <row r="61" s="2" customFormat="1">
      <c r="A61" s="32"/>
      <c r="B61" s="33"/>
      <c r="C61" s="32"/>
      <c r="D61" s="51" t="s">
        <v>45</v>
      </c>
      <c r="E61" s="35"/>
      <c r="F61" s="137" t="s">
        <v>46</v>
      </c>
      <c r="G61" s="51" t="s">
        <v>45</v>
      </c>
      <c r="H61" s="35"/>
      <c r="I61" s="35"/>
      <c r="J61" s="138" t="s">
        <v>46</v>
      </c>
      <c r="K61" s="35"/>
      <c r="L61" s="48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>
      <c r="B62" s="22"/>
      <c r="L62" s="22"/>
    </row>
    <row r="63">
      <c r="B63" s="22"/>
      <c r="L63" s="22"/>
    </row>
    <row r="64">
      <c r="B64" s="22"/>
      <c r="L64" s="22"/>
    </row>
    <row r="65" s="2" customFormat="1">
      <c r="A65" s="32"/>
      <c r="B65" s="33"/>
      <c r="C65" s="32"/>
      <c r="D65" s="49" t="s">
        <v>47</v>
      </c>
      <c r="E65" s="52"/>
      <c r="F65" s="52"/>
      <c r="G65" s="49" t="s">
        <v>48</v>
      </c>
      <c r="H65" s="52"/>
      <c r="I65" s="52"/>
      <c r="J65" s="52"/>
      <c r="K65" s="52"/>
      <c r="L65" s="48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>
      <c r="B66" s="22"/>
      <c r="L66" s="22"/>
    </row>
    <row r="67">
      <c r="B67" s="22"/>
      <c r="L67" s="22"/>
    </row>
    <row r="68">
      <c r="B68" s="22"/>
      <c r="L68" s="22"/>
    </row>
    <row r="69">
      <c r="B69" s="22"/>
      <c r="L69" s="22"/>
    </row>
    <row r="70">
      <c r="B70" s="22"/>
      <c r="L70" s="22"/>
    </row>
    <row r="71">
      <c r="B71" s="22"/>
      <c r="L71" s="22"/>
    </row>
    <row r="72">
      <c r="B72" s="22"/>
      <c r="L72" s="22"/>
    </row>
    <row r="73">
      <c r="B73" s="22"/>
      <c r="L73" s="22"/>
    </row>
    <row r="74">
      <c r="B74" s="22"/>
      <c r="L74" s="22"/>
    </row>
    <row r="75">
      <c r="B75" s="22"/>
      <c r="L75" s="22"/>
    </row>
    <row r="76" s="2" customFormat="1">
      <c r="A76" s="32"/>
      <c r="B76" s="33"/>
      <c r="C76" s="32"/>
      <c r="D76" s="51" t="s">
        <v>45</v>
      </c>
      <c r="E76" s="35"/>
      <c r="F76" s="137" t="s">
        <v>46</v>
      </c>
      <c r="G76" s="51" t="s">
        <v>45</v>
      </c>
      <c r="H76" s="35"/>
      <c r="I76" s="35"/>
      <c r="J76" s="138" t="s">
        <v>46</v>
      </c>
      <c r="K76" s="35"/>
      <c r="L76" s="48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="2" customFormat="1" ht="14.4" customHeight="1">
      <c r="A77" s="32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48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="2" customFormat="1" ht="6.96" customHeight="1">
      <c r="A81" s="32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48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="2" customFormat="1" ht="24.96" customHeight="1">
      <c r="A82" s="32"/>
      <c r="B82" s="33"/>
      <c r="C82" s="23" t="s">
        <v>131</v>
      </c>
      <c r="D82" s="32"/>
      <c r="E82" s="32"/>
      <c r="F82" s="32"/>
      <c r="G82" s="32"/>
      <c r="H82" s="32"/>
      <c r="I82" s="32"/>
      <c r="J82" s="32"/>
      <c r="K82" s="32"/>
      <c r="L82" s="48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="2" customFormat="1" ht="6.96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8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="2" customFormat="1" ht="12" customHeight="1">
      <c r="A84" s="32"/>
      <c r="B84" s="33"/>
      <c r="C84" s="29" t="s">
        <v>14</v>
      </c>
      <c r="D84" s="32"/>
      <c r="E84" s="32"/>
      <c r="F84" s="32"/>
      <c r="G84" s="32"/>
      <c r="H84" s="32"/>
      <c r="I84" s="32"/>
      <c r="J84" s="32"/>
      <c r="K84" s="32"/>
      <c r="L84" s="48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="2" customFormat="1" ht="16.5" customHeight="1">
      <c r="A85" s="32"/>
      <c r="B85" s="33"/>
      <c r="C85" s="32"/>
      <c r="D85" s="32"/>
      <c r="E85" s="123" t="str">
        <f>E7</f>
        <v>ZL4 - SO 01 - OBJEKT BEZ BYTU - Stavební úpravy a přístavba komunitního centra BÉTEL</v>
      </c>
      <c r="F85" s="29"/>
      <c r="G85" s="29"/>
      <c r="H85" s="29"/>
      <c r="I85" s="32"/>
      <c r="J85" s="32"/>
      <c r="K85" s="32"/>
      <c r="L85" s="48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="1" customFormat="1" ht="12" customHeight="1">
      <c r="B86" s="22"/>
      <c r="C86" s="29" t="s">
        <v>121</v>
      </c>
      <c r="L86" s="22"/>
    </row>
    <row r="87" s="2" customFormat="1" ht="16.5" customHeight="1">
      <c r="A87" s="32"/>
      <c r="B87" s="33"/>
      <c r="C87" s="32"/>
      <c r="D87" s="32"/>
      <c r="E87" s="123" t="s">
        <v>451</v>
      </c>
      <c r="F87" s="32"/>
      <c r="G87" s="32"/>
      <c r="H87" s="32"/>
      <c r="I87" s="32"/>
      <c r="J87" s="32"/>
      <c r="K87" s="32"/>
      <c r="L87" s="48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="2" customFormat="1" ht="12" customHeight="1">
      <c r="A88" s="32"/>
      <c r="B88" s="33"/>
      <c r="C88" s="29" t="s">
        <v>123</v>
      </c>
      <c r="D88" s="32"/>
      <c r="E88" s="32"/>
      <c r="F88" s="32"/>
      <c r="G88" s="32"/>
      <c r="H88" s="32"/>
      <c r="I88" s="32"/>
      <c r="J88" s="32"/>
      <c r="K88" s="32"/>
      <c r="L88" s="48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="2" customFormat="1" ht="16.5" customHeight="1">
      <c r="A89" s="32"/>
      <c r="B89" s="33"/>
      <c r="C89" s="32"/>
      <c r="D89" s="32"/>
      <c r="E89" s="60" t="str">
        <f>E11</f>
        <v>Méněpráce - Vnitřní schodiště z 1NP do podkroví včetně zábradlí, přechodové lišty</v>
      </c>
      <c r="F89" s="32"/>
      <c r="G89" s="32"/>
      <c r="H89" s="32"/>
      <c r="I89" s="32"/>
      <c r="J89" s="32"/>
      <c r="K89" s="32"/>
      <c r="L89" s="48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="2" customFormat="1" ht="6.96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8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="2" customFormat="1" ht="12" customHeight="1">
      <c r="A91" s="32"/>
      <c r="B91" s="33"/>
      <c r="C91" s="29" t="s">
        <v>18</v>
      </c>
      <c r="D91" s="32"/>
      <c r="E91" s="32"/>
      <c r="F91" s="26" t="str">
        <f>F14</f>
        <v xml:space="preserve">Bezručova čp.503, Chrastava </v>
      </c>
      <c r="G91" s="32"/>
      <c r="H91" s="32"/>
      <c r="I91" s="29" t="s">
        <v>20</v>
      </c>
      <c r="J91" s="62" t="str">
        <f>IF(J14="","",J14)</f>
        <v>3.6.2020</v>
      </c>
      <c r="K91" s="32"/>
      <c r="L91" s="48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="2" customFormat="1" ht="6.96" customHeight="1">
      <c r="A92" s="32"/>
      <c r="B92" s="33"/>
      <c r="C92" s="32"/>
      <c r="D92" s="32"/>
      <c r="E92" s="32"/>
      <c r="F92" s="32"/>
      <c r="G92" s="32"/>
      <c r="H92" s="32"/>
      <c r="I92" s="32"/>
      <c r="J92" s="32"/>
      <c r="K92" s="32"/>
      <c r="L92" s="48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="2" customFormat="1" ht="25.65" customHeight="1">
      <c r="A93" s="32"/>
      <c r="B93" s="33"/>
      <c r="C93" s="29" t="s">
        <v>22</v>
      </c>
      <c r="D93" s="32"/>
      <c r="E93" s="32"/>
      <c r="F93" s="26" t="str">
        <f>E17</f>
        <v>Sbor JB v Chrastavě, Bezručova 503, 46331 Chrastav</v>
      </c>
      <c r="G93" s="32"/>
      <c r="H93" s="32"/>
      <c r="I93" s="29" t="s">
        <v>26</v>
      </c>
      <c r="J93" s="30" t="str">
        <f>E23</f>
        <v>FS Vision, s.r.o. IČ: 22792902</v>
      </c>
      <c r="K93" s="32"/>
      <c r="L93" s="48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="2" customFormat="1" ht="15.15" customHeight="1">
      <c r="A94" s="32"/>
      <c r="B94" s="33"/>
      <c r="C94" s="29" t="s">
        <v>25</v>
      </c>
      <c r="D94" s="32"/>
      <c r="E94" s="32"/>
      <c r="F94" s="26" t="str">
        <f>IF(E20="","",E20)</f>
        <v>TOMIVOS s.r.o.</v>
      </c>
      <c r="G94" s="32"/>
      <c r="H94" s="32"/>
      <c r="I94" s="29" t="s">
        <v>28</v>
      </c>
      <c r="J94" s="30" t="str">
        <f>E26</f>
        <v xml:space="preserve"> </v>
      </c>
      <c r="K94" s="32"/>
      <c r="L94" s="48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="2" customFormat="1" ht="10.32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8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="2" customFormat="1" ht="29.28" customHeight="1">
      <c r="A96" s="32"/>
      <c r="B96" s="33"/>
      <c r="C96" s="139" t="s">
        <v>132</v>
      </c>
      <c r="D96" s="131"/>
      <c r="E96" s="131"/>
      <c r="F96" s="131"/>
      <c r="G96" s="131"/>
      <c r="H96" s="131"/>
      <c r="I96" s="131"/>
      <c r="J96" s="140" t="s">
        <v>133</v>
      </c>
      <c r="K96" s="131"/>
      <c r="L96" s="48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</row>
    <row r="97" s="2" customFormat="1" ht="10.32" customHeight="1">
      <c r="A97" s="32"/>
      <c r="B97" s="33"/>
      <c r="C97" s="32"/>
      <c r="D97" s="32"/>
      <c r="E97" s="32"/>
      <c r="F97" s="32"/>
      <c r="G97" s="32"/>
      <c r="H97" s="32"/>
      <c r="I97" s="32"/>
      <c r="J97" s="32"/>
      <c r="K97" s="32"/>
      <c r="L97" s="48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</row>
    <row r="98" s="2" customFormat="1" ht="22.8" customHeight="1">
      <c r="A98" s="32"/>
      <c r="B98" s="33"/>
      <c r="C98" s="141" t="s">
        <v>134</v>
      </c>
      <c r="D98" s="32"/>
      <c r="E98" s="32"/>
      <c r="F98" s="32"/>
      <c r="G98" s="32"/>
      <c r="H98" s="32"/>
      <c r="I98" s="32"/>
      <c r="J98" s="89">
        <f>J127</f>
        <v>-71040.720000000001</v>
      </c>
      <c r="K98" s="32"/>
      <c r="L98" s="48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U98" s="19" t="s">
        <v>135</v>
      </c>
    </row>
    <row r="99" s="9" customFormat="1" ht="24.96" customHeight="1">
      <c r="A99" s="9"/>
      <c r="B99" s="142"/>
      <c r="C99" s="9"/>
      <c r="D99" s="143" t="s">
        <v>224</v>
      </c>
      <c r="E99" s="144"/>
      <c r="F99" s="144"/>
      <c r="G99" s="144"/>
      <c r="H99" s="144"/>
      <c r="I99" s="144"/>
      <c r="J99" s="145">
        <f>J128</f>
        <v>-2751</v>
      </c>
      <c r="K99" s="9"/>
      <c r="L99" s="142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6"/>
      <c r="C100" s="10"/>
      <c r="D100" s="147" t="s">
        <v>453</v>
      </c>
      <c r="E100" s="148"/>
      <c r="F100" s="148"/>
      <c r="G100" s="148"/>
      <c r="H100" s="148"/>
      <c r="I100" s="148"/>
      <c r="J100" s="149">
        <f>J129</f>
        <v>-2751</v>
      </c>
      <c r="K100" s="10"/>
      <c r="L100" s="14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42"/>
      <c r="C101" s="9"/>
      <c r="D101" s="143" t="s">
        <v>136</v>
      </c>
      <c r="E101" s="144"/>
      <c r="F101" s="144"/>
      <c r="G101" s="144"/>
      <c r="H101" s="144"/>
      <c r="I101" s="144"/>
      <c r="J101" s="145">
        <f>J139</f>
        <v>-68289.720000000001</v>
      </c>
      <c r="K101" s="9"/>
      <c r="L101" s="142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46"/>
      <c r="C102" s="10"/>
      <c r="D102" s="147" t="s">
        <v>454</v>
      </c>
      <c r="E102" s="148"/>
      <c r="F102" s="148"/>
      <c r="G102" s="148"/>
      <c r="H102" s="148"/>
      <c r="I102" s="148"/>
      <c r="J102" s="149">
        <f>J140</f>
        <v>-4224</v>
      </c>
      <c r="K102" s="10"/>
      <c r="L102" s="14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6"/>
      <c r="C103" s="10"/>
      <c r="D103" s="147" t="s">
        <v>455</v>
      </c>
      <c r="E103" s="148"/>
      <c r="F103" s="148"/>
      <c r="G103" s="148"/>
      <c r="H103" s="148"/>
      <c r="I103" s="148"/>
      <c r="J103" s="149">
        <f>J151</f>
        <v>-3822.3000000000002</v>
      </c>
      <c r="K103" s="10"/>
      <c r="L103" s="14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6"/>
      <c r="C104" s="10"/>
      <c r="D104" s="147" t="s">
        <v>456</v>
      </c>
      <c r="E104" s="148"/>
      <c r="F104" s="148"/>
      <c r="G104" s="148"/>
      <c r="H104" s="148"/>
      <c r="I104" s="148"/>
      <c r="J104" s="149">
        <f>J164</f>
        <v>-55323.419999999998</v>
      </c>
      <c r="K104" s="10"/>
      <c r="L104" s="14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6"/>
      <c r="C105" s="10"/>
      <c r="D105" s="147" t="s">
        <v>457</v>
      </c>
      <c r="E105" s="148"/>
      <c r="F105" s="148"/>
      <c r="G105" s="148"/>
      <c r="H105" s="148"/>
      <c r="I105" s="148"/>
      <c r="J105" s="149">
        <f>J178</f>
        <v>-4920</v>
      </c>
      <c r="K105" s="10"/>
      <c r="L105" s="14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2"/>
      <c r="B106" s="33"/>
      <c r="C106" s="32"/>
      <c r="D106" s="32"/>
      <c r="E106" s="32"/>
      <c r="F106" s="32"/>
      <c r="G106" s="32"/>
      <c r="H106" s="32"/>
      <c r="I106" s="32"/>
      <c r="J106" s="32"/>
      <c r="K106" s="32"/>
      <c r="L106" s="48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="2" customFormat="1" ht="6.96" customHeight="1">
      <c r="A107" s="32"/>
      <c r="B107" s="53"/>
      <c r="C107" s="54"/>
      <c r="D107" s="54"/>
      <c r="E107" s="54"/>
      <c r="F107" s="54"/>
      <c r="G107" s="54"/>
      <c r="H107" s="54"/>
      <c r="I107" s="54"/>
      <c r="J107" s="54"/>
      <c r="K107" s="54"/>
      <c r="L107" s="48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11" s="2" customFormat="1" ht="6.96" customHeight="1">
      <c r="A111" s="32"/>
      <c r="B111" s="55"/>
      <c r="C111" s="56"/>
      <c r="D111" s="56"/>
      <c r="E111" s="56"/>
      <c r="F111" s="56"/>
      <c r="G111" s="56"/>
      <c r="H111" s="56"/>
      <c r="I111" s="56"/>
      <c r="J111" s="56"/>
      <c r="K111" s="56"/>
      <c r="L111" s="48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="2" customFormat="1" ht="24.96" customHeight="1">
      <c r="A112" s="32"/>
      <c r="B112" s="33"/>
      <c r="C112" s="23" t="s">
        <v>138</v>
      </c>
      <c r="D112" s="32"/>
      <c r="E112" s="32"/>
      <c r="F112" s="32"/>
      <c r="G112" s="32"/>
      <c r="H112" s="32"/>
      <c r="I112" s="32"/>
      <c r="J112" s="32"/>
      <c r="K112" s="32"/>
      <c r="L112" s="48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="2" customFormat="1" ht="6.96" customHeight="1">
      <c r="A113" s="32"/>
      <c r="B113" s="33"/>
      <c r="C113" s="32"/>
      <c r="D113" s="32"/>
      <c r="E113" s="32"/>
      <c r="F113" s="32"/>
      <c r="G113" s="32"/>
      <c r="H113" s="32"/>
      <c r="I113" s="32"/>
      <c r="J113" s="32"/>
      <c r="K113" s="32"/>
      <c r="L113" s="48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="2" customFormat="1" ht="12" customHeight="1">
      <c r="A114" s="32"/>
      <c r="B114" s="33"/>
      <c r="C114" s="29" t="s">
        <v>14</v>
      </c>
      <c r="D114" s="32"/>
      <c r="E114" s="32"/>
      <c r="F114" s="32"/>
      <c r="G114" s="32"/>
      <c r="H114" s="32"/>
      <c r="I114" s="32"/>
      <c r="J114" s="32"/>
      <c r="K114" s="32"/>
      <c r="L114" s="48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="2" customFormat="1" ht="16.5" customHeight="1">
      <c r="A115" s="32"/>
      <c r="B115" s="33"/>
      <c r="C115" s="32"/>
      <c r="D115" s="32"/>
      <c r="E115" s="123" t="str">
        <f>E7</f>
        <v>ZL4 - SO 01 - OBJEKT BEZ BYTU - Stavební úpravy a přístavba komunitního centra BÉTEL</v>
      </c>
      <c r="F115" s="29"/>
      <c r="G115" s="29"/>
      <c r="H115" s="29"/>
      <c r="I115" s="32"/>
      <c r="J115" s="32"/>
      <c r="K115" s="32"/>
      <c r="L115" s="48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="1" customFormat="1" ht="12" customHeight="1">
      <c r="B116" s="22"/>
      <c r="C116" s="29" t="s">
        <v>121</v>
      </c>
      <c r="L116" s="22"/>
    </row>
    <row r="117" s="2" customFormat="1" ht="16.5" customHeight="1">
      <c r="A117" s="32"/>
      <c r="B117" s="33"/>
      <c r="C117" s="32"/>
      <c r="D117" s="32"/>
      <c r="E117" s="123" t="s">
        <v>451</v>
      </c>
      <c r="F117" s="32"/>
      <c r="G117" s="32"/>
      <c r="H117" s="32"/>
      <c r="I117" s="32"/>
      <c r="J117" s="32"/>
      <c r="K117" s="32"/>
      <c r="L117" s="48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="2" customFormat="1" ht="12" customHeight="1">
      <c r="A118" s="32"/>
      <c r="B118" s="33"/>
      <c r="C118" s="29" t="s">
        <v>123</v>
      </c>
      <c r="D118" s="32"/>
      <c r="E118" s="32"/>
      <c r="F118" s="32"/>
      <c r="G118" s="32"/>
      <c r="H118" s="32"/>
      <c r="I118" s="32"/>
      <c r="J118" s="32"/>
      <c r="K118" s="32"/>
      <c r="L118" s="48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="2" customFormat="1" ht="16.5" customHeight="1">
      <c r="A119" s="32"/>
      <c r="B119" s="33"/>
      <c r="C119" s="32"/>
      <c r="D119" s="32"/>
      <c r="E119" s="60" t="str">
        <f>E11</f>
        <v>Méněpráce - Vnitřní schodiště z 1NP do podkroví včetně zábradlí, přechodové lišty</v>
      </c>
      <c r="F119" s="32"/>
      <c r="G119" s="32"/>
      <c r="H119" s="32"/>
      <c r="I119" s="32"/>
      <c r="J119" s="32"/>
      <c r="K119" s="32"/>
      <c r="L119" s="48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="2" customFormat="1" ht="6.96" customHeight="1">
      <c r="A120" s="32"/>
      <c r="B120" s="33"/>
      <c r="C120" s="32"/>
      <c r="D120" s="32"/>
      <c r="E120" s="32"/>
      <c r="F120" s="32"/>
      <c r="G120" s="32"/>
      <c r="H120" s="32"/>
      <c r="I120" s="32"/>
      <c r="J120" s="32"/>
      <c r="K120" s="32"/>
      <c r="L120" s="48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="2" customFormat="1" ht="12" customHeight="1">
      <c r="A121" s="32"/>
      <c r="B121" s="33"/>
      <c r="C121" s="29" t="s">
        <v>18</v>
      </c>
      <c r="D121" s="32"/>
      <c r="E121" s="32"/>
      <c r="F121" s="26" t="str">
        <f>F14</f>
        <v xml:space="preserve">Bezručova čp.503, Chrastava </v>
      </c>
      <c r="G121" s="32"/>
      <c r="H121" s="32"/>
      <c r="I121" s="29" t="s">
        <v>20</v>
      </c>
      <c r="J121" s="62" t="str">
        <f>IF(J14="","",J14)</f>
        <v>3.6.2020</v>
      </c>
      <c r="K121" s="32"/>
      <c r="L121" s="48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="2" customFormat="1" ht="6.96" customHeight="1">
      <c r="A122" s="32"/>
      <c r="B122" s="33"/>
      <c r="C122" s="32"/>
      <c r="D122" s="32"/>
      <c r="E122" s="32"/>
      <c r="F122" s="32"/>
      <c r="G122" s="32"/>
      <c r="H122" s="32"/>
      <c r="I122" s="32"/>
      <c r="J122" s="32"/>
      <c r="K122" s="32"/>
      <c r="L122" s="48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</row>
    <row r="123" s="2" customFormat="1" ht="25.65" customHeight="1">
      <c r="A123" s="32"/>
      <c r="B123" s="33"/>
      <c r="C123" s="29" t="s">
        <v>22</v>
      </c>
      <c r="D123" s="32"/>
      <c r="E123" s="32"/>
      <c r="F123" s="26" t="str">
        <f>E17</f>
        <v>Sbor JB v Chrastavě, Bezručova 503, 46331 Chrastav</v>
      </c>
      <c r="G123" s="32"/>
      <c r="H123" s="32"/>
      <c r="I123" s="29" t="s">
        <v>26</v>
      </c>
      <c r="J123" s="30" t="str">
        <f>E23</f>
        <v>FS Vision, s.r.o. IČ: 22792902</v>
      </c>
      <c r="K123" s="32"/>
      <c r="L123" s="48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</row>
    <row r="124" s="2" customFormat="1" ht="15.15" customHeight="1">
      <c r="A124" s="32"/>
      <c r="B124" s="33"/>
      <c r="C124" s="29" t="s">
        <v>25</v>
      </c>
      <c r="D124" s="32"/>
      <c r="E124" s="32"/>
      <c r="F124" s="26" t="str">
        <f>IF(E20="","",E20)</f>
        <v>TOMIVOS s.r.o.</v>
      </c>
      <c r="G124" s="32"/>
      <c r="H124" s="32"/>
      <c r="I124" s="29" t="s">
        <v>28</v>
      </c>
      <c r="J124" s="30" t="str">
        <f>E26</f>
        <v xml:space="preserve"> </v>
      </c>
      <c r="K124" s="32"/>
      <c r="L124" s="48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</row>
    <row r="125" s="2" customFormat="1" ht="10.32" customHeight="1">
      <c r="A125" s="32"/>
      <c r="B125" s="33"/>
      <c r="C125" s="32"/>
      <c r="D125" s="32"/>
      <c r="E125" s="32"/>
      <c r="F125" s="32"/>
      <c r="G125" s="32"/>
      <c r="H125" s="32"/>
      <c r="I125" s="32"/>
      <c r="J125" s="32"/>
      <c r="K125" s="32"/>
      <c r="L125" s="48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</row>
    <row r="126" s="11" customFormat="1" ht="29.28" customHeight="1">
      <c r="A126" s="150"/>
      <c r="B126" s="151"/>
      <c r="C126" s="152" t="s">
        <v>139</v>
      </c>
      <c r="D126" s="153" t="s">
        <v>55</v>
      </c>
      <c r="E126" s="153" t="s">
        <v>51</v>
      </c>
      <c r="F126" s="153" t="s">
        <v>52</v>
      </c>
      <c r="G126" s="153" t="s">
        <v>140</v>
      </c>
      <c r="H126" s="153" t="s">
        <v>141</v>
      </c>
      <c r="I126" s="153" t="s">
        <v>142</v>
      </c>
      <c r="J126" s="153" t="s">
        <v>133</v>
      </c>
      <c r="K126" s="154" t="s">
        <v>143</v>
      </c>
      <c r="L126" s="155"/>
      <c r="M126" s="79" t="s">
        <v>1</v>
      </c>
      <c r="N126" s="80" t="s">
        <v>34</v>
      </c>
      <c r="O126" s="80" t="s">
        <v>144</v>
      </c>
      <c r="P126" s="80" t="s">
        <v>145</v>
      </c>
      <c r="Q126" s="80" t="s">
        <v>146</v>
      </c>
      <c r="R126" s="80" t="s">
        <v>147</v>
      </c>
      <c r="S126" s="80" t="s">
        <v>148</v>
      </c>
      <c r="T126" s="81" t="s">
        <v>149</v>
      </c>
      <c r="U126" s="150"/>
      <c r="V126" s="150"/>
      <c r="W126" s="150"/>
      <c r="X126" s="150"/>
      <c r="Y126" s="150"/>
      <c r="Z126" s="150"/>
      <c r="AA126" s="150"/>
      <c r="AB126" s="150"/>
      <c r="AC126" s="150"/>
      <c r="AD126" s="150"/>
      <c r="AE126" s="150"/>
    </row>
    <row r="127" s="2" customFormat="1" ht="22.8" customHeight="1">
      <c r="A127" s="32"/>
      <c r="B127" s="33"/>
      <c r="C127" s="86" t="s">
        <v>150</v>
      </c>
      <c r="D127" s="32"/>
      <c r="E127" s="32"/>
      <c r="F127" s="32"/>
      <c r="G127" s="32"/>
      <c r="H127" s="32"/>
      <c r="I127" s="32"/>
      <c r="J127" s="156">
        <f>BK127</f>
        <v>-71040.720000000001</v>
      </c>
      <c r="K127" s="32"/>
      <c r="L127" s="33"/>
      <c r="M127" s="82"/>
      <c r="N127" s="66"/>
      <c r="O127" s="83"/>
      <c r="P127" s="157">
        <f>P128+P139</f>
        <v>0</v>
      </c>
      <c r="Q127" s="83"/>
      <c r="R127" s="157">
        <f>R128+R139</f>
        <v>-0.34533642999999997</v>
      </c>
      <c r="S127" s="83"/>
      <c r="T127" s="158">
        <f>T128+T139</f>
        <v>-0.047160000000000001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9" t="s">
        <v>69</v>
      </c>
      <c r="AU127" s="19" t="s">
        <v>135</v>
      </c>
      <c r="BK127" s="159">
        <f>BK128+BK139</f>
        <v>-71040.720000000001</v>
      </c>
    </row>
    <row r="128" s="12" customFormat="1" ht="25.92" customHeight="1">
      <c r="A128" s="12"/>
      <c r="B128" s="160"/>
      <c r="C128" s="12"/>
      <c r="D128" s="161" t="s">
        <v>69</v>
      </c>
      <c r="E128" s="162" t="s">
        <v>230</v>
      </c>
      <c r="F128" s="162" t="s">
        <v>231</v>
      </c>
      <c r="G128" s="12"/>
      <c r="H128" s="12"/>
      <c r="I128" s="12"/>
      <c r="J128" s="163">
        <f>BK128</f>
        <v>-2751</v>
      </c>
      <c r="K128" s="12"/>
      <c r="L128" s="160"/>
      <c r="M128" s="164"/>
      <c r="N128" s="165"/>
      <c r="O128" s="165"/>
      <c r="P128" s="166">
        <f>P129</f>
        <v>0</v>
      </c>
      <c r="Q128" s="165"/>
      <c r="R128" s="166">
        <f>R129</f>
        <v>-0.047710200000000001</v>
      </c>
      <c r="S128" s="165"/>
      <c r="T128" s="167">
        <f>T129</f>
        <v>-0.047160000000000001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61" t="s">
        <v>77</v>
      </c>
      <c r="AT128" s="168" t="s">
        <v>69</v>
      </c>
      <c r="AU128" s="168" t="s">
        <v>70</v>
      </c>
      <c r="AY128" s="161" t="s">
        <v>153</v>
      </c>
      <c r="BK128" s="169">
        <f>BK129</f>
        <v>-2751</v>
      </c>
    </row>
    <row r="129" s="12" customFormat="1" ht="22.8" customHeight="1">
      <c r="A129" s="12"/>
      <c r="B129" s="160"/>
      <c r="C129" s="12"/>
      <c r="D129" s="161" t="s">
        <v>69</v>
      </c>
      <c r="E129" s="170" t="s">
        <v>458</v>
      </c>
      <c r="F129" s="170" t="s">
        <v>459</v>
      </c>
      <c r="G129" s="12"/>
      <c r="H129" s="12"/>
      <c r="I129" s="12"/>
      <c r="J129" s="171">
        <f>BK129</f>
        <v>-2751</v>
      </c>
      <c r="K129" s="12"/>
      <c r="L129" s="160"/>
      <c r="M129" s="164"/>
      <c r="N129" s="165"/>
      <c r="O129" s="165"/>
      <c r="P129" s="166">
        <f>SUM(P130:P138)</f>
        <v>0</v>
      </c>
      <c r="Q129" s="165"/>
      <c r="R129" s="166">
        <f>SUM(R130:R138)</f>
        <v>-0.047710200000000001</v>
      </c>
      <c r="S129" s="165"/>
      <c r="T129" s="167">
        <f>SUM(T130:T138)</f>
        <v>-0.047160000000000001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61" t="s">
        <v>77</v>
      </c>
      <c r="AT129" s="168" t="s">
        <v>69</v>
      </c>
      <c r="AU129" s="168" t="s">
        <v>77</v>
      </c>
      <c r="AY129" s="161" t="s">
        <v>153</v>
      </c>
      <c r="BK129" s="169">
        <f>SUM(BK130:BK138)</f>
        <v>-2751</v>
      </c>
    </row>
    <row r="130" s="2" customFormat="1" ht="16.5" customHeight="1">
      <c r="A130" s="32"/>
      <c r="B130" s="172"/>
      <c r="C130" s="173" t="s">
        <v>77</v>
      </c>
      <c r="D130" s="173" t="s">
        <v>156</v>
      </c>
      <c r="E130" s="174" t="s">
        <v>460</v>
      </c>
      <c r="F130" s="175" t="s">
        <v>461</v>
      </c>
      <c r="G130" s="176" t="s">
        <v>235</v>
      </c>
      <c r="H130" s="177">
        <v>-7.8600000000000003</v>
      </c>
      <c r="I130" s="178">
        <v>300</v>
      </c>
      <c r="J130" s="178">
        <f>ROUND(I130*H130,2)</f>
        <v>-2358</v>
      </c>
      <c r="K130" s="175" t="s">
        <v>1</v>
      </c>
      <c r="L130" s="33"/>
      <c r="M130" s="179" t="s">
        <v>1</v>
      </c>
      <c r="N130" s="180" t="s">
        <v>35</v>
      </c>
      <c r="O130" s="181">
        <v>0</v>
      </c>
      <c r="P130" s="181">
        <f>O130*H130</f>
        <v>0</v>
      </c>
      <c r="Q130" s="181">
        <v>0.0060699999999999999</v>
      </c>
      <c r="R130" s="181">
        <f>Q130*H130</f>
        <v>-0.047710200000000001</v>
      </c>
      <c r="S130" s="181">
        <v>0.0060000000000000001</v>
      </c>
      <c r="T130" s="182">
        <f>S130*H130</f>
        <v>-0.047160000000000001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83" t="s">
        <v>166</v>
      </c>
      <c r="AT130" s="183" t="s">
        <v>156</v>
      </c>
      <c r="AU130" s="183" t="s">
        <v>79</v>
      </c>
      <c r="AY130" s="19" t="s">
        <v>153</v>
      </c>
      <c r="BE130" s="184">
        <f>IF(N130="základní",J130,0)</f>
        <v>-2358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9" t="s">
        <v>77</v>
      </c>
      <c r="BK130" s="184">
        <f>ROUND(I130*H130,2)</f>
        <v>-2358</v>
      </c>
      <c r="BL130" s="19" t="s">
        <v>166</v>
      </c>
      <c r="BM130" s="183" t="s">
        <v>462</v>
      </c>
    </row>
    <row r="131" s="13" customFormat="1">
      <c r="A131" s="13"/>
      <c r="B131" s="185"/>
      <c r="C131" s="13"/>
      <c r="D131" s="186" t="s">
        <v>162</v>
      </c>
      <c r="E131" s="187" t="s">
        <v>1</v>
      </c>
      <c r="F131" s="188" t="s">
        <v>463</v>
      </c>
      <c r="G131" s="13"/>
      <c r="H131" s="189">
        <v>-32.619999999999997</v>
      </c>
      <c r="I131" s="13"/>
      <c r="J131" s="13"/>
      <c r="K131" s="13"/>
      <c r="L131" s="185"/>
      <c r="M131" s="190"/>
      <c r="N131" s="191"/>
      <c r="O131" s="191"/>
      <c r="P131" s="191"/>
      <c r="Q131" s="191"/>
      <c r="R131" s="191"/>
      <c r="S131" s="191"/>
      <c r="T131" s="19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187" t="s">
        <v>162</v>
      </c>
      <c r="AU131" s="187" t="s">
        <v>79</v>
      </c>
      <c r="AV131" s="13" t="s">
        <v>79</v>
      </c>
      <c r="AW131" s="13" t="s">
        <v>27</v>
      </c>
      <c r="AX131" s="13" t="s">
        <v>70</v>
      </c>
      <c r="AY131" s="187" t="s">
        <v>153</v>
      </c>
    </row>
    <row r="132" s="16" customFormat="1">
      <c r="A132" s="16"/>
      <c r="B132" s="224"/>
      <c r="C132" s="16"/>
      <c r="D132" s="186" t="s">
        <v>162</v>
      </c>
      <c r="E132" s="225" t="s">
        <v>1</v>
      </c>
      <c r="F132" s="226" t="s">
        <v>464</v>
      </c>
      <c r="G132" s="16"/>
      <c r="H132" s="227">
        <v>-32.619999999999997</v>
      </c>
      <c r="I132" s="16"/>
      <c r="J132" s="16"/>
      <c r="K132" s="16"/>
      <c r="L132" s="224"/>
      <c r="M132" s="228"/>
      <c r="N132" s="229"/>
      <c r="O132" s="229"/>
      <c r="P132" s="229"/>
      <c r="Q132" s="229"/>
      <c r="R132" s="229"/>
      <c r="S132" s="229"/>
      <c r="T132" s="230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T132" s="225" t="s">
        <v>162</v>
      </c>
      <c r="AU132" s="225" t="s">
        <v>79</v>
      </c>
      <c r="AV132" s="16" t="s">
        <v>172</v>
      </c>
      <c r="AW132" s="16" t="s">
        <v>27</v>
      </c>
      <c r="AX132" s="16" t="s">
        <v>70</v>
      </c>
      <c r="AY132" s="225" t="s">
        <v>153</v>
      </c>
    </row>
    <row r="133" s="13" customFormat="1">
      <c r="A133" s="13"/>
      <c r="B133" s="185"/>
      <c r="C133" s="13"/>
      <c r="D133" s="186" t="s">
        <v>162</v>
      </c>
      <c r="E133" s="187" t="s">
        <v>1</v>
      </c>
      <c r="F133" s="188" t="s">
        <v>465</v>
      </c>
      <c r="G133" s="13"/>
      <c r="H133" s="189">
        <v>4.4800000000000004</v>
      </c>
      <c r="I133" s="13"/>
      <c r="J133" s="13"/>
      <c r="K133" s="13"/>
      <c r="L133" s="185"/>
      <c r="M133" s="190"/>
      <c r="N133" s="191"/>
      <c r="O133" s="191"/>
      <c r="P133" s="191"/>
      <c r="Q133" s="191"/>
      <c r="R133" s="191"/>
      <c r="S133" s="191"/>
      <c r="T133" s="19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7" t="s">
        <v>162</v>
      </c>
      <c r="AU133" s="187" t="s">
        <v>79</v>
      </c>
      <c r="AV133" s="13" t="s">
        <v>79</v>
      </c>
      <c r="AW133" s="13" t="s">
        <v>27</v>
      </c>
      <c r="AX133" s="13" t="s">
        <v>70</v>
      </c>
      <c r="AY133" s="187" t="s">
        <v>153</v>
      </c>
    </row>
    <row r="134" s="13" customFormat="1">
      <c r="A134" s="13"/>
      <c r="B134" s="185"/>
      <c r="C134" s="13"/>
      <c r="D134" s="186" t="s">
        <v>162</v>
      </c>
      <c r="E134" s="187" t="s">
        <v>1</v>
      </c>
      <c r="F134" s="188" t="s">
        <v>466</v>
      </c>
      <c r="G134" s="13"/>
      <c r="H134" s="189">
        <v>10.140000000000001</v>
      </c>
      <c r="I134" s="13"/>
      <c r="J134" s="13"/>
      <c r="K134" s="13"/>
      <c r="L134" s="185"/>
      <c r="M134" s="190"/>
      <c r="N134" s="191"/>
      <c r="O134" s="191"/>
      <c r="P134" s="191"/>
      <c r="Q134" s="191"/>
      <c r="R134" s="191"/>
      <c r="S134" s="191"/>
      <c r="T134" s="192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187" t="s">
        <v>162</v>
      </c>
      <c r="AU134" s="187" t="s">
        <v>79</v>
      </c>
      <c r="AV134" s="13" t="s">
        <v>79</v>
      </c>
      <c r="AW134" s="13" t="s">
        <v>27</v>
      </c>
      <c r="AX134" s="13" t="s">
        <v>70</v>
      </c>
      <c r="AY134" s="187" t="s">
        <v>153</v>
      </c>
    </row>
    <row r="135" s="13" customFormat="1">
      <c r="A135" s="13"/>
      <c r="B135" s="185"/>
      <c r="C135" s="13"/>
      <c r="D135" s="186" t="s">
        <v>162</v>
      </c>
      <c r="E135" s="187" t="s">
        <v>1</v>
      </c>
      <c r="F135" s="188" t="s">
        <v>467</v>
      </c>
      <c r="G135" s="13"/>
      <c r="H135" s="189">
        <v>10.140000000000001</v>
      </c>
      <c r="I135" s="13"/>
      <c r="J135" s="13"/>
      <c r="K135" s="13"/>
      <c r="L135" s="185"/>
      <c r="M135" s="190"/>
      <c r="N135" s="191"/>
      <c r="O135" s="191"/>
      <c r="P135" s="191"/>
      <c r="Q135" s="191"/>
      <c r="R135" s="191"/>
      <c r="S135" s="191"/>
      <c r="T135" s="19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187" t="s">
        <v>162</v>
      </c>
      <c r="AU135" s="187" t="s">
        <v>79</v>
      </c>
      <c r="AV135" s="13" t="s">
        <v>79</v>
      </c>
      <c r="AW135" s="13" t="s">
        <v>27</v>
      </c>
      <c r="AX135" s="13" t="s">
        <v>70</v>
      </c>
      <c r="AY135" s="187" t="s">
        <v>153</v>
      </c>
    </row>
    <row r="136" s="16" customFormat="1">
      <c r="A136" s="16"/>
      <c r="B136" s="224"/>
      <c r="C136" s="16"/>
      <c r="D136" s="186" t="s">
        <v>162</v>
      </c>
      <c r="E136" s="225" t="s">
        <v>1</v>
      </c>
      <c r="F136" s="226" t="s">
        <v>468</v>
      </c>
      <c r="G136" s="16"/>
      <c r="H136" s="227">
        <v>24.760000000000002</v>
      </c>
      <c r="I136" s="16"/>
      <c r="J136" s="16"/>
      <c r="K136" s="16"/>
      <c r="L136" s="224"/>
      <c r="M136" s="228"/>
      <c r="N136" s="229"/>
      <c r="O136" s="229"/>
      <c r="P136" s="229"/>
      <c r="Q136" s="229"/>
      <c r="R136" s="229"/>
      <c r="S136" s="229"/>
      <c r="T136" s="230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225" t="s">
        <v>162</v>
      </c>
      <c r="AU136" s="225" t="s">
        <v>79</v>
      </c>
      <c r="AV136" s="16" t="s">
        <v>172</v>
      </c>
      <c r="AW136" s="16" t="s">
        <v>27</v>
      </c>
      <c r="AX136" s="16" t="s">
        <v>70</v>
      </c>
      <c r="AY136" s="225" t="s">
        <v>153</v>
      </c>
    </row>
    <row r="137" s="14" customFormat="1">
      <c r="A137" s="14"/>
      <c r="B137" s="193"/>
      <c r="C137" s="14"/>
      <c r="D137" s="186" t="s">
        <v>162</v>
      </c>
      <c r="E137" s="194" t="s">
        <v>1</v>
      </c>
      <c r="F137" s="195" t="s">
        <v>165</v>
      </c>
      <c r="G137" s="14"/>
      <c r="H137" s="196">
        <v>-7.8599999999999959</v>
      </c>
      <c r="I137" s="14"/>
      <c r="J137" s="14"/>
      <c r="K137" s="14"/>
      <c r="L137" s="193"/>
      <c r="M137" s="197"/>
      <c r="N137" s="198"/>
      <c r="O137" s="198"/>
      <c r="P137" s="198"/>
      <c r="Q137" s="198"/>
      <c r="R137" s="198"/>
      <c r="S137" s="198"/>
      <c r="T137" s="199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194" t="s">
        <v>162</v>
      </c>
      <c r="AU137" s="194" t="s">
        <v>79</v>
      </c>
      <c r="AV137" s="14" t="s">
        <v>166</v>
      </c>
      <c r="AW137" s="14" t="s">
        <v>27</v>
      </c>
      <c r="AX137" s="14" t="s">
        <v>77</v>
      </c>
      <c r="AY137" s="194" t="s">
        <v>153</v>
      </c>
    </row>
    <row r="138" s="2" customFormat="1" ht="16.5" customHeight="1">
      <c r="A138" s="32"/>
      <c r="B138" s="172"/>
      <c r="C138" s="173" t="s">
        <v>79</v>
      </c>
      <c r="D138" s="173" t="s">
        <v>156</v>
      </c>
      <c r="E138" s="174" t="s">
        <v>469</v>
      </c>
      <c r="F138" s="175" t="s">
        <v>470</v>
      </c>
      <c r="G138" s="176" t="s">
        <v>235</v>
      </c>
      <c r="H138" s="177">
        <v>-7.8600000000000003</v>
      </c>
      <c r="I138" s="178">
        <v>50</v>
      </c>
      <c r="J138" s="178">
        <f>ROUND(I138*H138,2)</f>
        <v>-393</v>
      </c>
      <c r="K138" s="175" t="s">
        <v>1</v>
      </c>
      <c r="L138" s="33"/>
      <c r="M138" s="179" t="s">
        <v>1</v>
      </c>
      <c r="N138" s="180" t="s">
        <v>35</v>
      </c>
      <c r="O138" s="181">
        <v>0</v>
      </c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183" t="s">
        <v>166</v>
      </c>
      <c r="AT138" s="183" t="s">
        <v>156</v>
      </c>
      <c r="AU138" s="183" t="s">
        <v>79</v>
      </c>
      <c r="AY138" s="19" t="s">
        <v>153</v>
      </c>
      <c r="BE138" s="184">
        <f>IF(N138="základní",J138,0)</f>
        <v>-393</v>
      </c>
      <c r="BF138" s="184">
        <f>IF(N138="snížená",J138,0)</f>
        <v>0</v>
      </c>
      <c r="BG138" s="184">
        <f>IF(N138="zákl. přenesená",J138,0)</f>
        <v>0</v>
      </c>
      <c r="BH138" s="184">
        <f>IF(N138="sníž. přenesená",J138,0)</f>
        <v>0</v>
      </c>
      <c r="BI138" s="184">
        <f>IF(N138="nulová",J138,0)</f>
        <v>0</v>
      </c>
      <c r="BJ138" s="19" t="s">
        <v>77</v>
      </c>
      <c r="BK138" s="184">
        <f>ROUND(I138*H138,2)</f>
        <v>-393</v>
      </c>
      <c r="BL138" s="19" t="s">
        <v>166</v>
      </c>
      <c r="BM138" s="183" t="s">
        <v>471</v>
      </c>
    </row>
    <row r="139" s="12" customFormat="1" ht="25.92" customHeight="1">
      <c r="A139" s="12"/>
      <c r="B139" s="160"/>
      <c r="C139" s="12"/>
      <c r="D139" s="161" t="s">
        <v>69</v>
      </c>
      <c r="E139" s="162" t="s">
        <v>151</v>
      </c>
      <c r="F139" s="162" t="s">
        <v>152</v>
      </c>
      <c r="G139" s="12"/>
      <c r="H139" s="12"/>
      <c r="I139" s="12"/>
      <c r="J139" s="163">
        <f>BK139</f>
        <v>-68289.720000000001</v>
      </c>
      <c r="K139" s="12"/>
      <c r="L139" s="160"/>
      <c r="M139" s="164"/>
      <c r="N139" s="165"/>
      <c r="O139" s="165"/>
      <c r="P139" s="166">
        <f>P140+P151+P164+P178</f>
        <v>0</v>
      </c>
      <c r="Q139" s="165"/>
      <c r="R139" s="166">
        <f>R140+R151+R164+R178</f>
        <v>-0.29762622999999999</v>
      </c>
      <c r="S139" s="165"/>
      <c r="T139" s="167">
        <f>T140+T151+T164+T178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61" t="s">
        <v>79</v>
      </c>
      <c r="AT139" s="168" t="s">
        <v>69</v>
      </c>
      <c r="AU139" s="168" t="s">
        <v>70</v>
      </c>
      <c r="AY139" s="161" t="s">
        <v>153</v>
      </c>
      <c r="BK139" s="169">
        <f>BK140+BK151+BK164+BK178</f>
        <v>-68289.720000000001</v>
      </c>
    </row>
    <row r="140" s="12" customFormat="1" ht="22.8" customHeight="1">
      <c r="A140" s="12"/>
      <c r="B140" s="160"/>
      <c r="C140" s="12"/>
      <c r="D140" s="161" t="s">
        <v>69</v>
      </c>
      <c r="E140" s="170" t="s">
        <v>472</v>
      </c>
      <c r="F140" s="170" t="s">
        <v>473</v>
      </c>
      <c r="G140" s="12"/>
      <c r="H140" s="12"/>
      <c r="I140" s="12"/>
      <c r="J140" s="171">
        <f>BK140</f>
        <v>-4224</v>
      </c>
      <c r="K140" s="12"/>
      <c r="L140" s="160"/>
      <c r="M140" s="164"/>
      <c r="N140" s="165"/>
      <c r="O140" s="165"/>
      <c r="P140" s="166">
        <f>SUM(P141:P150)</f>
        <v>0</v>
      </c>
      <c r="Q140" s="165"/>
      <c r="R140" s="166">
        <f>SUM(R141:R150)</f>
        <v>-0.0064722</v>
      </c>
      <c r="S140" s="165"/>
      <c r="T140" s="167">
        <f>SUM(T141:T150)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61" t="s">
        <v>79</v>
      </c>
      <c r="AT140" s="168" t="s">
        <v>69</v>
      </c>
      <c r="AU140" s="168" t="s">
        <v>77</v>
      </c>
      <c r="AY140" s="161" t="s">
        <v>153</v>
      </c>
      <c r="BK140" s="169">
        <f>SUM(BK141:BK150)</f>
        <v>-4224</v>
      </c>
    </row>
    <row r="141" s="2" customFormat="1" ht="16.5" customHeight="1">
      <c r="A141" s="32"/>
      <c r="B141" s="172"/>
      <c r="C141" s="173" t="s">
        <v>172</v>
      </c>
      <c r="D141" s="173" t="s">
        <v>156</v>
      </c>
      <c r="E141" s="174" t="s">
        <v>474</v>
      </c>
      <c r="F141" s="175" t="s">
        <v>475</v>
      </c>
      <c r="G141" s="176" t="s">
        <v>235</v>
      </c>
      <c r="H141" s="177">
        <v>-28.140000000000001</v>
      </c>
      <c r="I141" s="178">
        <v>150</v>
      </c>
      <c r="J141" s="178">
        <f>ROUND(I141*H141,2)</f>
        <v>-4221</v>
      </c>
      <c r="K141" s="175" t="s">
        <v>1</v>
      </c>
      <c r="L141" s="33"/>
      <c r="M141" s="179" t="s">
        <v>1</v>
      </c>
      <c r="N141" s="180" t="s">
        <v>35</v>
      </c>
      <c r="O141" s="181">
        <v>0</v>
      </c>
      <c r="P141" s="181">
        <f>O141*H141</f>
        <v>0</v>
      </c>
      <c r="Q141" s="181">
        <v>0.00023000000000000001</v>
      </c>
      <c r="R141" s="181">
        <f>Q141*H141</f>
        <v>-0.0064722</v>
      </c>
      <c r="S141" s="181">
        <v>0</v>
      </c>
      <c r="T141" s="182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83" t="s">
        <v>160</v>
      </c>
      <c r="AT141" s="183" t="s">
        <v>156</v>
      </c>
      <c r="AU141" s="183" t="s">
        <v>79</v>
      </c>
      <c r="AY141" s="19" t="s">
        <v>153</v>
      </c>
      <c r="BE141" s="184">
        <f>IF(N141="základní",J141,0)</f>
        <v>-4221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9" t="s">
        <v>77</v>
      </c>
      <c r="BK141" s="184">
        <f>ROUND(I141*H141,2)</f>
        <v>-4221</v>
      </c>
      <c r="BL141" s="19" t="s">
        <v>160</v>
      </c>
      <c r="BM141" s="183" t="s">
        <v>476</v>
      </c>
    </row>
    <row r="142" s="13" customFormat="1">
      <c r="A142" s="13"/>
      <c r="B142" s="185"/>
      <c r="C142" s="13"/>
      <c r="D142" s="186" t="s">
        <v>162</v>
      </c>
      <c r="E142" s="187" t="s">
        <v>1</v>
      </c>
      <c r="F142" s="188" t="s">
        <v>477</v>
      </c>
      <c r="G142" s="13"/>
      <c r="H142" s="189">
        <v>7.8600000000000003</v>
      </c>
      <c r="I142" s="13"/>
      <c r="J142" s="13"/>
      <c r="K142" s="13"/>
      <c r="L142" s="185"/>
      <c r="M142" s="190"/>
      <c r="N142" s="191"/>
      <c r="O142" s="191"/>
      <c r="P142" s="191"/>
      <c r="Q142" s="191"/>
      <c r="R142" s="191"/>
      <c r="S142" s="191"/>
      <c r="T142" s="19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187" t="s">
        <v>162</v>
      </c>
      <c r="AU142" s="187" t="s">
        <v>79</v>
      </c>
      <c r="AV142" s="13" t="s">
        <v>79</v>
      </c>
      <c r="AW142" s="13" t="s">
        <v>27</v>
      </c>
      <c r="AX142" s="13" t="s">
        <v>70</v>
      </c>
      <c r="AY142" s="187" t="s">
        <v>153</v>
      </c>
    </row>
    <row r="143" s="13" customFormat="1">
      <c r="A143" s="13"/>
      <c r="B143" s="185"/>
      <c r="C143" s="13"/>
      <c r="D143" s="186" t="s">
        <v>162</v>
      </c>
      <c r="E143" s="187" t="s">
        <v>1</v>
      </c>
      <c r="F143" s="188" t="s">
        <v>465</v>
      </c>
      <c r="G143" s="13"/>
      <c r="H143" s="189">
        <v>4.4800000000000004</v>
      </c>
      <c r="I143" s="13"/>
      <c r="J143" s="13"/>
      <c r="K143" s="13"/>
      <c r="L143" s="185"/>
      <c r="M143" s="190"/>
      <c r="N143" s="191"/>
      <c r="O143" s="191"/>
      <c r="P143" s="191"/>
      <c r="Q143" s="191"/>
      <c r="R143" s="191"/>
      <c r="S143" s="191"/>
      <c r="T143" s="19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7" t="s">
        <v>162</v>
      </c>
      <c r="AU143" s="187" t="s">
        <v>79</v>
      </c>
      <c r="AV143" s="13" t="s">
        <v>79</v>
      </c>
      <c r="AW143" s="13" t="s">
        <v>27</v>
      </c>
      <c r="AX143" s="13" t="s">
        <v>70</v>
      </c>
      <c r="AY143" s="187" t="s">
        <v>153</v>
      </c>
    </row>
    <row r="144" s="13" customFormat="1">
      <c r="A144" s="13"/>
      <c r="B144" s="185"/>
      <c r="C144" s="13"/>
      <c r="D144" s="186" t="s">
        <v>162</v>
      </c>
      <c r="E144" s="187" t="s">
        <v>1</v>
      </c>
      <c r="F144" s="188" t="s">
        <v>466</v>
      </c>
      <c r="G144" s="13"/>
      <c r="H144" s="189">
        <v>10.140000000000001</v>
      </c>
      <c r="I144" s="13"/>
      <c r="J144" s="13"/>
      <c r="K144" s="13"/>
      <c r="L144" s="185"/>
      <c r="M144" s="190"/>
      <c r="N144" s="191"/>
      <c r="O144" s="191"/>
      <c r="P144" s="191"/>
      <c r="Q144" s="191"/>
      <c r="R144" s="191"/>
      <c r="S144" s="191"/>
      <c r="T144" s="19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187" t="s">
        <v>162</v>
      </c>
      <c r="AU144" s="187" t="s">
        <v>79</v>
      </c>
      <c r="AV144" s="13" t="s">
        <v>79</v>
      </c>
      <c r="AW144" s="13" t="s">
        <v>27</v>
      </c>
      <c r="AX144" s="13" t="s">
        <v>70</v>
      </c>
      <c r="AY144" s="187" t="s">
        <v>153</v>
      </c>
    </row>
    <row r="145" s="13" customFormat="1">
      <c r="A145" s="13"/>
      <c r="B145" s="185"/>
      <c r="C145" s="13"/>
      <c r="D145" s="186" t="s">
        <v>162</v>
      </c>
      <c r="E145" s="187" t="s">
        <v>1</v>
      </c>
      <c r="F145" s="188" t="s">
        <v>467</v>
      </c>
      <c r="G145" s="13"/>
      <c r="H145" s="189">
        <v>10.140000000000001</v>
      </c>
      <c r="I145" s="13"/>
      <c r="J145" s="13"/>
      <c r="K145" s="13"/>
      <c r="L145" s="185"/>
      <c r="M145" s="190"/>
      <c r="N145" s="191"/>
      <c r="O145" s="191"/>
      <c r="P145" s="191"/>
      <c r="Q145" s="191"/>
      <c r="R145" s="191"/>
      <c r="S145" s="191"/>
      <c r="T145" s="19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7" t="s">
        <v>162</v>
      </c>
      <c r="AU145" s="187" t="s">
        <v>79</v>
      </c>
      <c r="AV145" s="13" t="s">
        <v>79</v>
      </c>
      <c r="AW145" s="13" t="s">
        <v>27</v>
      </c>
      <c r="AX145" s="13" t="s">
        <v>70</v>
      </c>
      <c r="AY145" s="187" t="s">
        <v>153</v>
      </c>
    </row>
    <row r="146" s="14" customFormat="1">
      <c r="A146" s="14"/>
      <c r="B146" s="193"/>
      <c r="C146" s="14"/>
      <c r="D146" s="186" t="s">
        <v>162</v>
      </c>
      <c r="E146" s="194" t="s">
        <v>1</v>
      </c>
      <c r="F146" s="195" t="s">
        <v>478</v>
      </c>
      <c r="G146" s="14"/>
      <c r="H146" s="196">
        <v>32.619999999999997</v>
      </c>
      <c r="I146" s="14"/>
      <c r="J146" s="14"/>
      <c r="K146" s="14"/>
      <c r="L146" s="193"/>
      <c r="M146" s="197"/>
      <c r="N146" s="198"/>
      <c r="O146" s="198"/>
      <c r="P146" s="198"/>
      <c r="Q146" s="198"/>
      <c r="R146" s="198"/>
      <c r="S146" s="198"/>
      <c r="T146" s="19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194" t="s">
        <v>162</v>
      </c>
      <c r="AU146" s="194" t="s">
        <v>79</v>
      </c>
      <c r="AV146" s="14" t="s">
        <v>166</v>
      </c>
      <c r="AW146" s="14" t="s">
        <v>27</v>
      </c>
      <c r="AX146" s="14" t="s">
        <v>70</v>
      </c>
      <c r="AY146" s="194" t="s">
        <v>153</v>
      </c>
    </row>
    <row r="147" s="13" customFormat="1">
      <c r="A147" s="13"/>
      <c r="B147" s="185"/>
      <c r="C147" s="13"/>
      <c r="D147" s="186" t="s">
        <v>162</v>
      </c>
      <c r="E147" s="187" t="s">
        <v>1</v>
      </c>
      <c r="F147" s="188" t="s">
        <v>463</v>
      </c>
      <c r="G147" s="13"/>
      <c r="H147" s="189">
        <v>-32.619999999999997</v>
      </c>
      <c r="I147" s="13"/>
      <c r="J147" s="13"/>
      <c r="K147" s="13"/>
      <c r="L147" s="185"/>
      <c r="M147" s="190"/>
      <c r="N147" s="191"/>
      <c r="O147" s="191"/>
      <c r="P147" s="191"/>
      <c r="Q147" s="191"/>
      <c r="R147" s="191"/>
      <c r="S147" s="191"/>
      <c r="T147" s="19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7" t="s">
        <v>162</v>
      </c>
      <c r="AU147" s="187" t="s">
        <v>79</v>
      </c>
      <c r="AV147" s="13" t="s">
        <v>79</v>
      </c>
      <c r="AW147" s="13" t="s">
        <v>27</v>
      </c>
      <c r="AX147" s="13" t="s">
        <v>70</v>
      </c>
      <c r="AY147" s="187" t="s">
        <v>153</v>
      </c>
    </row>
    <row r="148" s="13" customFormat="1">
      <c r="A148" s="13"/>
      <c r="B148" s="185"/>
      <c r="C148" s="13"/>
      <c r="D148" s="186" t="s">
        <v>162</v>
      </c>
      <c r="E148" s="187" t="s">
        <v>1</v>
      </c>
      <c r="F148" s="188" t="s">
        <v>465</v>
      </c>
      <c r="G148" s="13"/>
      <c r="H148" s="189">
        <v>4.4800000000000004</v>
      </c>
      <c r="I148" s="13"/>
      <c r="J148" s="13"/>
      <c r="K148" s="13"/>
      <c r="L148" s="185"/>
      <c r="M148" s="190"/>
      <c r="N148" s="191"/>
      <c r="O148" s="191"/>
      <c r="P148" s="191"/>
      <c r="Q148" s="191"/>
      <c r="R148" s="191"/>
      <c r="S148" s="191"/>
      <c r="T148" s="19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187" t="s">
        <v>162</v>
      </c>
      <c r="AU148" s="187" t="s">
        <v>79</v>
      </c>
      <c r="AV148" s="13" t="s">
        <v>79</v>
      </c>
      <c r="AW148" s="13" t="s">
        <v>27</v>
      </c>
      <c r="AX148" s="13" t="s">
        <v>70</v>
      </c>
      <c r="AY148" s="187" t="s">
        <v>153</v>
      </c>
    </row>
    <row r="149" s="14" customFormat="1">
      <c r="A149" s="14"/>
      <c r="B149" s="193"/>
      <c r="C149" s="14"/>
      <c r="D149" s="186" t="s">
        <v>162</v>
      </c>
      <c r="E149" s="194" t="s">
        <v>1</v>
      </c>
      <c r="F149" s="195" t="s">
        <v>165</v>
      </c>
      <c r="G149" s="14"/>
      <c r="H149" s="196">
        <v>-28.140000000000001</v>
      </c>
      <c r="I149" s="14"/>
      <c r="J149" s="14"/>
      <c r="K149" s="14"/>
      <c r="L149" s="193"/>
      <c r="M149" s="197"/>
      <c r="N149" s="198"/>
      <c r="O149" s="198"/>
      <c r="P149" s="198"/>
      <c r="Q149" s="198"/>
      <c r="R149" s="198"/>
      <c r="S149" s="198"/>
      <c r="T149" s="199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194" t="s">
        <v>162</v>
      </c>
      <c r="AU149" s="194" t="s">
        <v>79</v>
      </c>
      <c r="AV149" s="14" t="s">
        <v>166</v>
      </c>
      <c r="AW149" s="14" t="s">
        <v>27</v>
      </c>
      <c r="AX149" s="14" t="s">
        <v>77</v>
      </c>
      <c r="AY149" s="194" t="s">
        <v>153</v>
      </c>
    </row>
    <row r="150" s="2" customFormat="1" ht="16.5" customHeight="1">
      <c r="A150" s="32"/>
      <c r="B150" s="172"/>
      <c r="C150" s="173" t="s">
        <v>166</v>
      </c>
      <c r="D150" s="173" t="s">
        <v>156</v>
      </c>
      <c r="E150" s="174" t="s">
        <v>479</v>
      </c>
      <c r="F150" s="175" t="s">
        <v>480</v>
      </c>
      <c r="G150" s="176" t="s">
        <v>317</v>
      </c>
      <c r="H150" s="177">
        <v>-0.0060000000000000001</v>
      </c>
      <c r="I150" s="178">
        <v>500</v>
      </c>
      <c r="J150" s="178">
        <f>ROUND(I150*H150,2)</f>
        <v>-3</v>
      </c>
      <c r="K150" s="175" t="s">
        <v>1</v>
      </c>
      <c r="L150" s="33"/>
      <c r="M150" s="179" t="s">
        <v>1</v>
      </c>
      <c r="N150" s="180" t="s">
        <v>35</v>
      </c>
      <c r="O150" s="181">
        <v>0</v>
      </c>
      <c r="P150" s="181">
        <f>O150*H150</f>
        <v>0</v>
      </c>
      <c r="Q150" s="181">
        <v>0</v>
      </c>
      <c r="R150" s="181">
        <f>Q150*H150</f>
        <v>0</v>
      </c>
      <c r="S150" s="181">
        <v>0</v>
      </c>
      <c r="T150" s="182">
        <f>S150*H150</f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183" t="s">
        <v>160</v>
      </c>
      <c r="AT150" s="183" t="s">
        <v>156</v>
      </c>
      <c r="AU150" s="183" t="s">
        <v>79</v>
      </c>
      <c r="AY150" s="19" t="s">
        <v>153</v>
      </c>
      <c r="BE150" s="184">
        <f>IF(N150="základní",J150,0)</f>
        <v>-3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9" t="s">
        <v>77</v>
      </c>
      <c r="BK150" s="184">
        <f>ROUND(I150*H150,2)</f>
        <v>-3</v>
      </c>
      <c r="BL150" s="19" t="s">
        <v>160</v>
      </c>
      <c r="BM150" s="183" t="s">
        <v>481</v>
      </c>
    </row>
    <row r="151" s="12" customFormat="1" ht="22.8" customHeight="1">
      <c r="A151" s="12"/>
      <c r="B151" s="160"/>
      <c r="C151" s="12"/>
      <c r="D151" s="161" t="s">
        <v>69</v>
      </c>
      <c r="E151" s="170" t="s">
        <v>482</v>
      </c>
      <c r="F151" s="170" t="s">
        <v>483</v>
      </c>
      <c r="G151" s="12"/>
      <c r="H151" s="12"/>
      <c r="I151" s="12"/>
      <c r="J151" s="171">
        <f>BK151</f>
        <v>-3822.3000000000002</v>
      </c>
      <c r="K151" s="12"/>
      <c r="L151" s="160"/>
      <c r="M151" s="164"/>
      <c r="N151" s="165"/>
      <c r="O151" s="165"/>
      <c r="P151" s="166">
        <f>SUM(P152:P163)</f>
        <v>0</v>
      </c>
      <c r="Q151" s="165"/>
      <c r="R151" s="166">
        <f>SUM(R152:R163)</f>
        <v>-0.0034146000000000003</v>
      </c>
      <c r="S151" s="165"/>
      <c r="T151" s="167">
        <f>SUM(T152:T163)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61" t="s">
        <v>79</v>
      </c>
      <c r="AT151" s="168" t="s">
        <v>69</v>
      </c>
      <c r="AU151" s="168" t="s">
        <v>77</v>
      </c>
      <c r="AY151" s="161" t="s">
        <v>153</v>
      </c>
      <c r="BK151" s="169">
        <f>SUM(BK152:BK163)</f>
        <v>-3822.3000000000002</v>
      </c>
    </row>
    <row r="152" s="2" customFormat="1" ht="16.5" customHeight="1">
      <c r="A152" s="32"/>
      <c r="B152" s="172"/>
      <c r="C152" s="173" t="s">
        <v>179</v>
      </c>
      <c r="D152" s="173" t="s">
        <v>156</v>
      </c>
      <c r="E152" s="174" t="s">
        <v>484</v>
      </c>
      <c r="F152" s="175" t="s">
        <v>485</v>
      </c>
      <c r="G152" s="176" t="s">
        <v>258</v>
      </c>
      <c r="H152" s="177">
        <v>-12.6</v>
      </c>
      <c r="I152" s="178">
        <v>50</v>
      </c>
      <c r="J152" s="178">
        <f>ROUND(I152*H152,2)</f>
        <v>-630</v>
      </c>
      <c r="K152" s="175" t="s">
        <v>1</v>
      </c>
      <c r="L152" s="33"/>
      <c r="M152" s="179" t="s">
        <v>1</v>
      </c>
      <c r="N152" s="180" t="s">
        <v>35</v>
      </c>
      <c r="O152" s="181">
        <v>0</v>
      </c>
      <c r="P152" s="181">
        <f>O152*H152</f>
        <v>0</v>
      </c>
      <c r="Q152" s="181">
        <v>4.0000000000000003E-05</v>
      </c>
      <c r="R152" s="181">
        <f>Q152*H152</f>
        <v>-0.000504</v>
      </c>
      <c r="S152" s="181">
        <v>0</v>
      </c>
      <c r="T152" s="182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83" t="s">
        <v>160</v>
      </c>
      <c r="AT152" s="183" t="s">
        <v>156</v>
      </c>
      <c r="AU152" s="183" t="s">
        <v>79</v>
      </c>
      <c r="AY152" s="19" t="s">
        <v>153</v>
      </c>
      <c r="BE152" s="184">
        <f>IF(N152="základní",J152,0)</f>
        <v>-630</v>
      </c>
      <c r="BF152" s="184">
        <f>IF(N152="snížená",J152,0)</f>
        <v>0</v>
      </c>
      <c r="BG152" s="184">
        <f>IF(N152="zákl. přenesená",J152,0)</f>
        <v>0</v>
      </c>
      <c r="BH152" s="184">
        <f>IF(N152="sníž. přenesená",J152,0)</f>
        <v>0</v>
      </c>
      <c r="BI152" s="184">
        <f>IF(N152="nulová",J152,0)</f>
        <v>0</v>
      </c>
      <c r="BJ152" s="19" t="s">
        <v>77</v>
      </c>
      <c r="BK152" s="184">
        <f>ROUND(I152*H152,2)</f>
        <v>-630</v>
      </c>
      <c r="BL152" s="19" t="s">
        <v>160</v>
      </c>
      <c r="BM152" s="183" t="s">
        <v>486</v>
      </c>
    </row>
    <row r="153" s="13" customFormat="1">
      <c r="A153" s="13"/>
      <c r="B153" s="185"/>
      <c r="C153" s="13"/>
      <c r="D153" s="186" t="s">
        <v>162</v>
      </c>
      <c r="E153" s="187" t="s">
        <v>1</v>
      </c>
      <c r="F153" s="188" t="s">
        <v>487</v>
      </c>
      <c r="G153" s="13"/>
      <c r="H153" s="189">
        <v>5.4000000000000004</v>
      </c>
      <c r="I153" s="13"/>
      <c r="J153" s="13"/>
      <c r="K153" s="13"/>
      <c r="L153" s="185"/>
      <c r="M153" s="190"/>
      <c r="N153" s="191"/>
      <c r="O153" s="191"/>
      <c r="P153" s="191"/>
      <c r="Q153" s="191"/>
      <c r="R153" s="191"/>
      <c r="S153" s="191"/>
      <c r="T153" s="19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7" t="s">
        <v>162</v>
      </c>
      <c r="AU153" s="187" t="s">
        <v>79</v>
      </c>
      <c r="AV153" s="13" t="s">
        <v>79</v>
      </c>
      <c r="AW153" s="13" t="s">
        <v>27</v>
      </c>
      <c r="AX153" s="13" t="s">
        <v>70</v>
      </c>
      <c r="AY153" s="187" t="s">
        <v>153</v>
      </c>
    </row>
    <row r="154" s="13" customFormat="1">
      <c r="A154" s="13"/>
      <c r="B154" s="185"/>
      <c r="C154" s="13"/>
      <c r="D154" s="186" t="s">
        <v>162</v>
      </c>
      <c r="E154" s="187" t="s">
        <v>1</v>
      </c>
      <c r="F154" s="188" t="s">
        <v>488</v>
      </c>
      <c r="G154" s="13"/>
      <c r="H154" s="189">
        <v>5.5999999999999996</v>
      </c>
      <c r="I154" s="13"/>
      <c r="J154" s="13"/>
      <c r="K154" s="13"/>
      <c r="L154" s="185"/>
      <c r="M154" s="190"/>
      <c r="N154" s="191"/>
      <c r="O154" s="191"/>
      <c r="P154" s="191"/>
      <c r="Q154" s="191"/>
      <c r="R154" s="191"/>
      <c r="S154" s="191"/>
      <c r="T154" s="19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187" t="s">
        <v>162</v>
      </c>
      <c r="AU154" s="187" t="s">
        <v>79</v>
      </c>
      <c r="AV154" s="13" t="s">
        <v>79</v>
      </c>
      <c r="AW154" s="13" t="s">
        <v>27</v>
      </c>
      <c r="AX154" s="13" t="s">
        <v>70</v>
      </c>
      <c r="AY154" s="187" t="s">
        <v>153</v>
      </c>
    </row>
    <row r="155" s="13" customFormat="1">
      <c r="A155" s="13"/>
      <c r="B155" s="185"/>
      <c r="C155" s="13"/>
      <c r="D155" s="186" t="s">
        <v>162</v>
      </c>
      <c r="E155" s="187" t="s">
        <v>1</v>
      </c>
      <c r="F155" s="188" t="s">
        <v>489</v>
      </c>
      <c r="G155" s="13"/>
      <c r="H155" s="189">
        <v>6.4000000000000004</v>
      </c>
      <c r="I155" s="13"/>
      <c r="J155" s="13"/>
      <c r="K155" s="13"/>
      <c r="L155" s="185"/>
      <c r="M155" s="190"/>
      <c r="N155" s="191"/>
      <c r="O155" s="191"/>
      <c r="P155" s="191"/>
      <c r="Q155" s="191"/>
      <c r="R155" s="191"/>
      <c r="S155" s="191"/>
      <c r="T155" s="19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187" t="s">
        <v>162</v>
      </c>
      <c r="AU155" s="187" t="s">
        <v>79</v>
      </c>
      <c r="AV155" s="13" t="s">
        <v>79</v>
      </c>
      <c r="AW155" s="13" t="s">
        <v>27</v>
      </c>
      <c r="AX155" s="13" t="s">
        <v>70</v>
      </c>
      <c r="AY155" s="187" t="s">
        <v>153</v>
      </c>
    </row>
    <row r="156" s="14" customFormat="1">
      <c r="A156" s="14"/>
      <c r="B156" s="193"/>
      <c r="C156" s="14"/>
      <c r="D156" s="186" t="s">
        <v>162</v>
      </c>
      <c r="E156" s="194" t="s">
        <v>1</v>
      </c>
      <c r="F156" s="195" t="s">
        <v>165</v>
      </c>
      <c r="G156" s="14"/>
      <c r="H156" s="196">
        <v>17.399999999999999</v>
      </c>
      <c r="I156" s="14"/>
      <c r="J156" s="14"/>
      <c r="K156" s="14"/>
      <c r="L156" s="193"/>
      <c r="M156" s="197"/>
      <c r="N156" s="198"/>
      <c r="O156" s="198"/>
      <c r="P156" s="198"/>
      <c r="Q156" s="198"/>
      <c r="R156" s="198"/>
      <c r="S156" s="198"/>
      <c r="T156" s="199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94" t="s">
        <v>162</v>
      </c>
      <c r="AU156" s="194" t="s">
        <v>79</v>
      </c>
      <c r="AV156" s="14" t="s">
        <v>166</v>
      </c>
      <c r="AW156" s="14" t="s">
        <v>27</v>
      </c>
      <c r="AX156" s="14" t="s">
        <v>70</v>
      </c>
      <c r="AY156" s="194" t="s">
        <v>153</v>
      </c>
    </row>
    <row r="157" s="13" customFormat="1">
      <c r="A157" s="13"/>
      <c r="B157" s="185"/>
      <c r="C157" s="13"/>
      <c r="D157" s="186" t="s">
        <v>162</v>
      </c>
      <c r="E157" s="187" t="s">
        <v>1</v>
      </c>
      <c r="F157" s="188" t="s">
        <v>490</v>
      </c>
      <c r="G157" s="13"/>
      <c r="H157" s="189">
        <v>-17.399999999999999</v>
      </c>
      <c r="I157" s="13"/>
      <c r="J157" s="13"/>
      <c r="K157" s="13"/>
      <c r="L157" s="185"/>
      <c r="M157" s="190"/>
      <c r="N157" s="191"/>
      <c r="O157" s="191"/>
      <c r="P157" s="191"/>
      <c r="Q157" s="191"/>
      <c r="R157" s="191"/>
      <c r="S157" s="191"/>
      <c r="T157" s="19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187" t="s">
        <v>162</v>
      </c>
      <c r="AU157" s="187" t="s">
        <v>79</v>
      </c>
      <c r="AV157" s="13" t="s">
        <v>79</v>
      </c>
      <c r="AW157" s="13" t="s">
        <v>27</v>
      </c>
      <c r="AX157" s="13" t="s">
        <v>70</v>
      </c>
      <c r="AY157" s="187" t="s">
        <v>153</v>
      </c>
    </row>
    <row r="158" s="13" customFormat="1">
      <c r="A158" s="13"/>
      <c r="B158" s="185"/>
      <c r="C158" s="13"/>
      <c r="D158" s="186" t="s">
        <v>162</v>
      </c>
      <c r="E158" s="187" t="s">
        <v>1</v>
      </c>
      <c r="F158" s="188" t="s">
        <v>491</v>
      </c>
      <c r="G158" s="13"/>
      <c r="H158" s="189">
        <v>4.7999999999999998</v>
      </c>
      <c r="I158" s="13"/>
      <c r="J158" s="13"/>
      <c r="K158" s="13"/>
      <c r="L158" s="185"/>
      <c r="M158" s="190"/>
      <c r="N158" s="191"/>
      <c r="O158" s="191"/>
      <c r="P158" s="191"/>
      <c r="Q158" s="191"/>
      <c r="R158" s="191"/>
      <c r="S158" s="191"/>
      <c r="T158" s="192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187" t="s">
        <v>162</v>
      </c>
      <c r="AU158" s="187" t="s">
        <v>79</v>
      </c>
      <c r="AV158" s="13" t="s">
        <v>79</v>
      </c>
      <c r="AW158" s="13" t="s">
        <v>27</v>
      </c>
      <c r="AX158" s="13" t="s">
        <v>70</v>
      </c>
      <c r="AY158" s="187" t="s">
        <v>153</v>
      </c>
    </row>
    <row r="159" s="14" customFormat="1">
      <c r="A159" s="14"/>
      <c r="B159" s="193"/>
      <c r="C159" s="14"/>
      <c r="D159" s="186" t="s">
        <v>162</v>
      </c>
      <c r="E159" s="194" t="s">
        <v>1</v>
      </c>
      <c r="F159" s="195" t="s">
        <v>165</v>
      </c>
      <c r="G159" s="14"/>
      <c r="H159" s="196">
        <v>-12.599999999999998</v>
      </c>
      <c r="I159" s="14"/>
      <c r="J159" s="14"/>
      <c r="K159" s="14"/>
      <c r="L159" s="193"/>
      <c r="M159" s="197"/>
      <c r="N159" s="198"/>
      <c r="O159" s="198"/>
      <c r="P159" s="198"/>
      <c r="Q159" s="198"/>
      <c r="R159" s="198"/>
      <c r="S159" s="198"/>
      <c r="T159" s="19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194" t="s">
        <v>162</v>
      </c>
      <c r="AU159" s="194" t="s">
        <v>79</v>
      </c>
      <c r="AV159" s="14" t="s">
        <v>166</v>
      </c>
      <c r="AW159" s="14" t="s">
        <v>27</v>
      </c>
      <c r="AX159" s="14" t="s">
        <v>77</v>
      </c>
      <c r="AY159" s="194" t="s">
        <v>153</v>
      </c>
    </row>
    <row r="160" s="2" customFormat="1" ht="16.5" customHeight="1">
      <c r="A160" s="32"/>
      <c r="B160" s="172"/>
      <c r="C160" s="200" t="s">
        <v>183</v>
      </c>
      <c r="D160" s="200" t="s">
        <v>167</v>
      </c>
      <c r="E160" s="201" t="s">
        <v>492</v>
      </c>
      <c r="F160" s="202" t="s">
        <v>493</v>
      </c>
      <c r="G160" s="203" t="s">
        <v>258</v>
      </c>
      <c r="H160" s="204">
        <v>-13.859999999999999</v>
      </c>
      <c r="I160" s="205">
        <v>230</v>
      </c>
      <c r="J160" s="205">
        <f>ROUND(I160*H160,2)</f>
        <v>-3187.8000000000002</v>
      </c>
      <c r="K160" s="202" t="s">
        <v>1</v>
      </c>
      <c r="L160" s="206"/>
      <c r="M160" s="207" t="s">
        <v>1</v>
      </c>
      <c r="N160" s="208" t="s">
        <v>35</v>
      </c>
      <c r="O160" s="181">
        <v>0</v>
      </c>
      <c r="P160" s="181">
        <f>O160*H160</f>
        <v>0</v>
      </c>
      <c r="Q160" s="181">
        <v>0.00021000000000000001</v>
      </c>
      <c r="R160" s="181">
        <f>Q160*H160</f>
        <v>-0.0029106000000000002</v>
      </c>
      <c r="S160" s="181">
        <v>0</v>
      </c>
      <c r="T160" s="182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83" t="s">
        <v>170</v>
      </c>
      <c r="AT160" s="183" t="s">
        <v>167</v>
      </c>
      <c r="AU160" s="183" t="s">
        <v>79</v>
      </c>
      <c r="AY160" s="19" t="s">
        <v>153</v>
      </c>
      <c r="BE160" s="184">
        <f>IF(N160="základní",J160,0)</f>
        <v>-3187.8000000000002</v>
      </c>
      <c r="BF160" s="184">
        <f>IF(N160="snížená",J160,0)</f>
        <v>0</v>
      </c>
      <c r="BG160" s="184">
        <f>IF(N160="zákl. přenesená",J160,0)</f>
        <v>0</v>
      </c>
      <c r="BH160" s="184">
        <f>IF(N160="sníž. přenesená",J160,0)</f>
        <v>0</v>
      </c>
      <c r="BI160" s="184">
        <f>IF(N160="nulová",J160,0)</f>
        <v>0</v>
      </c>
      <c r="BJ160" s="19" t="s">
        <v>77</v>
      </c>
      <c r="BK160" s="184">
        <f>ROUND(I160*H160,2)</f>
        <v>-3187.8000000000002</v>
      </c>
      <c r="BL160" s="19" t="s">
        <v>160</v>
      </c>
      <c r="BM160" s="183" t="s">
        <v>494</v>
      </c>
    </row>
    <row r="161" s="13" customFormat="1">
      <c r="A161" s="13"/>
      <c r="B161" s="185"/>
      <c r="C161" s="13"/>
      <c r="D161" s="186" t="s">
        <v>162</v>
      </c>
      <c r="E161" s="187" t="s">
        <v>1</v>
      </c>
      <c r="F161" s="188" t="s">
        <v>495</v>
      </c>
      <c r="G161" s="13"/>
      <c r="H161" s="189">
        <v>-13.859999999999999</v>
      </c>
      <c r="I161" s="13"/>
      <c r="J161" s="13"/>
      <c r="K161" s="13"/>
      <c r="L161" s="185"/>
      <c r="M161" s="190"/>
      <c r="N161" s="191"/>
      <c r="O161" s="191"/>
      <c r="P161" s="191"/>
      <c r="Q161" s="191"/>
      <c r="R161" s="191"/>
      <c r="S161" s="191"/>
      <c r="T161" s="19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187" t="s">
        <v>162</v>
      </c>
      <c r="AU161" s="187" t="s">
        <v>79</v>
      </c>
      <c r="AV161" s="13" t="s">
        <v>79</v>
      </c>
      <c r="AW161" s="13" t="s">
        <v>27</v>
      </c>
      <c r="AX161" s="13" t="s">
        <v>77</v>
      </c>
      <c r="AY161" s="187" t="s">
        <v>153</v>
      </c>
    </row>
    <row r="162" s="2" customFormat="1" ht="16.5" customHeight="1">
      <c r="A162" s="32"/>
      <c r="B162" s="172"/>
      <c r="C162" s="173" t="s">
        <v>187</v>
      </c>
      <c r="D162" s="173" t="s">
        <v>156</v>
      </c>
      <c r="E162" s="174" t="s">
        <v>496</v>
      </c>
      <c r="F162" s="175" t="s">
        <v>497</v>
      </c>
      <c r="G162" s="176" t="s">
        <v>317</v>
      </c>
      <c r="H162" s="177">
        <v>-0.0030000000000000001</v>
      </c>
      <c r="I162" s="178">
        <v>1000</v>
      </c>
      <c r="J162" s="178">
        <f>ROUND(I162*H162,2)</f>
        <v>-3</v>
      </c>
      <c r="K162" s="175" t="s">
        <v>1</v>
      </c>
      <c r="L162" s="33"/>
      <c r="M162" s="179" t="s">
        <v>1</v>
      </c>
      <c r="N162" s="180" t="s">
        <v>35</v>
      </c>
      <c r="O162" s="181">
        <v>0</v>
      </c>
      <c r="P162" s="181">
        <f>O162*H162</f>
        <v>0</v>
      </c>
      <c r="Q162" s="181">
        <v>0</v>
      </c>
      <c r="R162" s="181">
        <f>Q162*H162</f>
        <v>0</v>
      </c>
      <c r="S162" s="181">
        <v>0</v>
      </c>
      <c r="T162" s="182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83" t="s">
        <v>160</v>
      </c>
      <c r="AT162" s="183" t="s">
        <v>156</v>
      </c>
      <c r="AU162" s="183" t="s">
        <v>79</v>
      </c>
      <c r="AY162" s="19" t="s">
        <v>153</v>
      </c>
      <c r="BE162" s="184">
        <f>IF(N162="základní",J162,0)</f>
        <v>-3</v>
      </c>
      <c r="BF162" s="184">
        <f>IF(N162="snížená",J162,0)</f>
        <v>0</v>
      </c>
      <c r="BG162" s="184">
        <f>IF(N162="zákl. přenesená",J162,0)</f>
        <v>0</v>
      </c>
      <c r="BH162" s="184">
        <f>IF(N162="sníž. přenesená",J162,0)</f>
        <v>0</v>
      </c>
      <c r="BI162" s="184">
        <f>IF(N162="nulová",J162,0)</f>
        <v>0</v>
      </c>
      <c r="BJ162" s="19" t="s">
        <v>77</v>
      </c>
      <c r="BK162" s="184">
        <f>ROUND(I162*H162,2)</f>
        <v>-3</v>
      </c>
      <c r="BL162" s="19" t="s">
        <v>160</v>
      </c>
      <c r="BM162" s="183" t="s">
        <v>498</v>
      </c>
    </row>
    <row r="163" s="2" customFormat="1" ht="16.5" customHeight="1">
      <c r="A163" s="32"/>
      <c r="B163" s="172"/>
      <c r="C163" s="173" t="s">
        <v>241</v>
      </c>
      <c r="D163" s="173" t="s">
        <v>156</v>
      </c>
      <c r="E163" s="174" t="s">
        <v>499</v>
      </c>
      <c r="F163" s="175" t="s">
        <v>500</v>
      </c>
      <c r="G163" s="176" t="s">
        <v>317</v>
      </c>
      <c r="H163" s="177">
        <v>-0.0030000000000000001</v>
      </c>
      <c r="I163" s="178">
        <v>500</v>
      </c>
      <c r="J163" s="178">
        <f>ROUND(I163*H163,2)</f>
        <v>-1.5</v>
      </c>
      <c r="K163" s="175" t="s">
        <v>1</v>
      </c>
      <c r="L163" s="33"/>
      <c r="M163" s="179" t="s">
        <v>1</v>
      </c>
      <c r="N163" s="180" t="s">
        <v>35</v>
      </c>
      <c r="O163" s="181">
        <v>0</v>
      </c>
      <c r="P163" s="181">
        <f>O163*H163</f>
        <v>0</v>
      </c>
      <c r="Q163" s="181">
        <v>0</v>
      </c>
      <c r="R163" s="181">
        <f>Q163*H163</f>
        <v>0</v>
      </c>
      <c r="S163" s="181">
        <v>0</v>
      </c>
      <c r="T163" s="182">
        <f>S163*H163</f>
        <v>0</v>
      </c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R163" s="183" t="s">
        <v>160</v>
      </c>
      <c r="AT163" s="183" t="s">
        <v>156</v>
      </c>
      <c r="AU163" s="183" t="s">
        <v>79</v>
      </c>
      <c r="AY163" s="19" t="s">
        <v>153</v>
      </c>
      <c r="BE163" s="184">
        <f>IF(N163="základní",J163,0)</f>
        <v>-1.5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9" t="s">
        <v>77</v>
      </c>
      <c r="BK163" s="184">
        <f>ROUND(I163*H163,2)</f>
        <v>-1.5</v>
      </c>
      <c r="BL163" s="19" t="s">
        <v>160</v>
      </c>
      <c r="BM163" s="183" t="s">
        <v>501</v>
      </c>
    </row>
    <row r="164" s="12" customFormat="1" ht="22.8" customHeight="1">
      <c r="A164" s="12"/>
      <c r="B164" s="160"/>
      <c r="C164" s="12"/>
      <c r="D164" s="161" t="s">
        <v>69</v>
      </c>
      <c r="E164" s="170" t="s">
        <v>502</v>
      </c>
      <c r="F164" s="170" t="s">
        <v>503</v>
      </c>
      <c r="G164" s="12"/>
      <c r="H164" s="12"/>
      <c r="I164" s="12"/>
      <c r="J164" s="171">
        <f>BK164</f>
        <v>-55323.419999999998</v>
      </c>
      <c r="K164" s="12"/>
      <c r="L164" s="160"/>
      <c r="M164" s="164"/>
      <c r="N164" s="165"/>
      <c r="O164" s="165"/>
      <c r="P164" s="166">
        <f>SUM(P165:P177)</f>
        <v>0</v>
      </c>
      <c r="Q164" s="165"/>
      <c r="R164" s="166">
        <f>SUM(R165:R177)</f>
        <v>-0.28209943000000004</v>
      </c>
      <c r="S164" s="165"/>
      <c r="T164" s="167">
        <f>SUM(T165:T177)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61" t="s">
        <v>79</v>
      </c>
      <c r="AT164" s="168" t="s">
        <v>69</v>
      </c>
      <c r="AU164" s="168" t="s">
        <v>77</v>
      </c>
      <c r="AY164" s="161" t="s">
        <v>153</v>
      </c>
      <c r="BK164" s="169">
        <f>SUM(BK165:BK177)</f>
        <v>-55323.419999999998</v>
      </c>
    </row>
    <row r="165" s="2" customFormat="1" ht="16.5" customHeight="1">
      <c r="A165" s="32"/>
      <c r="B165" s="172"/>
      <c r="C165" s="173" t="s">
        <v>271</v>
      </c>
      <c r="D165" s="173" t="s">
        <v>156</v>
      </c>
      <c r="E165" s="174" t="s">
        <v>504</v>
      </c>
      <c r="F165" s="175" t="s">
        <v>505</v>
      </c>
      <c r="G165" s="176" t="s">
        <v>258</v>
      </c>
      <c r="H165" s="177">
        <v>-55.950000000000003</v>
      </c>
      <c r="I165" s="178">
        <v>20</v>
      </c>
      <c r="J165" s="178">
        <f>ROUND(I165*H165,2)</f>
        <v>-1119</v>
      </c>
      <c r="K165" s="175" t="s">
        <v>1</v>
      </c>
      <c r="L165" s="33"/>
      <c r="M165" s="179" t="s">
        <v>1</v>
      </c>
      <c r="N165" s="180" t="s">
        <v>35</v>
      </c>
      <c r="O165" s="181">
        <v>0</v>
      </c>
      <c r="P165" s="181">
        <f>O165*H165</f>
        <v>0</v>
      </c>
      <c r="Q165" s="181">
        <v>4.0000000000000003E-05</v>
      </c>
      <c r="R165" s="181">
        <f>Q165*H165</f>
        <v>-0.0022380000000000004</v>
      </c>
      <c r="S165" s="181">
        <v>0</v>
      </c>
      <c r="T165" s="182">
        <f>S165*H165</f>
        <v>0</v>
      </c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R165" s="183" t="s">
        <v>160</v>
      </c>
      <c r="AT165" s="183" t="s">
        <v>156</v>
      </c>
      <c r="AU165" s="183" t="s">
        <v>79</v>
      </c>
      <c r="AY165" s="19" t="s">
        <v>153</v>
      </c>
      <c r="BE165" s="184">
        <f>IF(N165="základní",J165,0)</f>
        <v>-1119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9" t="s">
        <v>77</v>
      </c>
      <c r="BK165" s="184">
        <f>ROUND(I165*H165,2)</f>
        <v>-1119</v>
      </c>
      <c r="BL165" s="19" t="s">
        <v>160</v>
      </c>
      <c r="BM165" s="183" t="s">
        <v>506</v>
      </c>
    </row>
    <row r="166" s="2" customFormat="1" ht="16.5" customHeight="1">
      <c r="A166" s="32"/>
      <c r="B166" s="172"/>
      <c r="C166" s="173" t="s">
        <v>276</v>
      </c>
      <c r="D166" s="173" t="s">
        <v>156</v>
      </c>
      <c r="E166" s="174" t="s">
        <v>507</v>
      </c>
      <c r="F166" s="175" t="s">
        <v>508</v>
      </c>
      <c r="G166" s="176" t="s">
        <v>258</v>
      </c>
      <c r="H166" s="177">
        <v>-55.950000000000003</v>
      </c>
      <c r="I166" s="178">
        <v>20</v>
      </c>
      <c r="J166" s="178">
        <f>ROUND(I166*H166,2)</f>
        <v>-1119</v>
      </c>
      <c r="K166" s="175" t="s">
        <v>1</v>
      </c>
      <c r="L166" s="33"/>
      <c r="M166" s="179" t="s">
        <v>1</v>
      </c>
      <c r="N166" s="180" t="s">
        <v>35</v>
      </c>
      <c r="O166" s="181">
        <v>0</v>
      </c>
      <c r="P166" s="181">
        <f>O166*H166</f>
        <v>0</v>
      </c>
      <c r="Q166" s="181">
        <v>2.0000000000000002E-05</v>
      </c>
      <c r="R166" s="181">
        <f>Q166*H166</f>
        <v>-0.0011190000000000002</v>
      </c>
      <c r="S166" s="181">
        <v>0</v>
      </c>
      <c r="T166" s="182">
        <f>S166*H166</f>
        <v>0</v>
      </c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R166" s="183" t="s">
        <v>160</v>
      </c>
      <c r="AT166" s="183" t="s">
        <v>156</v>
      </c>
      <c r="AU166" s="183" t="s">
        <v>79</v>
      </c>
      <c r="AY166" s="19" t="s">
        <v>153</v>
      </c>
      <c r="BE166" s="184">
        <f>IF(N166="základní",J166,0)</f>
        <v>-1119</v>
      </c>
      <c r="BF166" s="184">
        <f>IF(N166="snížená",J166,0)</f>
        <v>0</v>
      </c>
      <c r="BG166" s="184">
        <f>IF(N166="zákl. přenesená",J166,0)</f>
        <v>0</v>
      </c>
      <c r="BH166" s="184">
        <f>IF(N166="sníž. přenesená",J166,0)</f>
        <v>0</v>
      </c>
      <c r="BI166" s="184">
        <f>IF(N166="nulová",J166,0)</f>
        <v>0</v>
      </c>
      <c r="BJ166" s="19" t="s">
        <v>77</v>
      </c>
      <c r="BK166" s="184">
        <f>ROUND(I166*H166,2)</f>
        <v>-1119</v>
      </c>
      <c r="BL166" s="19" t="s">
        <v>160</v>
      </c>
      <c r="BM166" s="183" t="s">
        <v>509</v>
      </c>
    </row>
    <row r="167" s="2" customFormat="1" ht="16.5" customHeight="1">
      <c r="A167" s="32"/>
      <c r="B167" s="172"/>
      <c r="C167" s="173" t="s">
        <v>328</v>
      </c>
      <c r="D167" s="173" t="s">
        <v>156</v>
      </c>
      <c r="E167" s="174" t="s">
        <v>510</v>
      </c>
      <c r="F167" s="175" t="s">
        <v>511</v>
      </c>
      <c r="G167" s="176" t="s">
        <v>258</v>
      </c>
      <c r="H167" s="177">
        <v>-55.950000000000003</v>
      </c>
      <c r="I167" s="178">
        <v>100</v>
      </c>
      <c r="J167" s="178">
        <f>ROUND(I167*H167,2)</f>
        <v>-5595</v>
      </c>
      <c r="K167" s="175" t="s">
        <v>1</v>
      </c>
      <c r="L167" s="33"/>
      <c r="M167" s="179" t="s">
        <v>1</v>
      </c>
      <c r="N167" s="180" t="s">
        <v>35</v>
      </c>
      <c r="O167" s="181">
        <v>0</v>
      </c>
      <c r="P167" s="181">
        <f>O167*H167</f>
        <v>0</v>
      </c>
      <c r="Q167" s="181">
        <v>0.00149</v>
      </c>
      <c r="R167" s="181">
        <f>Q167*H167</f>
        <v>-0.083365500000000009</v>
      </c>
      <c r="S167" s="181">
        <v>0</v>
      </c>
      <c r="T167" s="182">
        <f>S167*H167</f>
        <v>0</v>
      </c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R167" s="183" t="s">
        <v>160</v>
      </c>
      <c r="AT167" s="183" t="s">
        <v>156</v>
      </c>
      <c r="AU167" s="183" t="s">
        <v>79</v>
      </c>
      <c r="AY167" s="19" t="s">
        <v>153</v>
      </c>
      <c r="BE167" s="184">
        <f>IF(N167="základní",J167,0)</f>
        <v>-5595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9" t="s">
        <v>77</v>
      </c>
      <c r="BK167" s="184">
        <f>ROUND(I167*H167,2)</f>
        <v>-5595</v>
      </c>
      <c r="BL167" s="19" t="s">
        <v>160</v>
      </c>
      <c r="BM167" s="183" t="s">
        <v>512</v>
      </c>
    </row>
    <row r="168" s="2" customFormat="1" ht="16.5" customHeight="1">
      <c r="A168" s="32"/>
      <c r="B168" s="172"/>
      <c r="C168" s="173" t="s">
        <v>333</v>
      </c>
      <c r="D168" s="173" t="s">
        <v>156</v>
      </c>
      <c r="E168" s="174" t="s">
        <v>513</v>
      </c>
      <c r="F168" s="175" t="s">
        <v>514</v>
      </c>
      <c r="G168" s="176" t="s">
        <v>258</v>
      </c>
      <c r="H168" s="177">
        <v>-55.950000000000003</v>
      </c>
      <c r="I168" s="178">
        <v>50</v>
      </c>
      <c r="J168" s="178">
        <f>ROUND(I168*H168,2)</f>
        <v>-2797.5</v>
      </c>
      <c r="K168" s="175" t="s">
        <v>1</v>
      </c>
      <c r="L168" s="33"/>
      <c r="M168" s="179" t="s">
        <v>1</v>
      </c>
      <c r="N168" s="180" t="s">
        <v>35</v>
      </c>
      <c r="O168" s="181">
        <v>0</v>
      </c>
      <c r="P168" s="181">
        <f>O168*H168</f>
        <v>0</v>
      </c>
      <c r="Q168" s="181">
        <v>0.00085999999999999998</v>
      </c>
      <c r="R168" s="181">
        <f>Q168*H168</f>
        <v>-0.048117</v>
      </c>
      <c r="S168" s="181">
        <v>0</v>
      </c>
      <c r="T168" s="182">
        <f>S168*H168</f>
        <v>0</v>
      </c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R168" s="183" t="s">
        <v>160</v>
      </c>
      <c r="AT168" s="183" t="s">
        <v>156</v>
      </c>
      <c r="AU168" s="183" t="s">
        <v>79</v>
      </c>
      <c r="AY168" s="19" t="s">
        <v>153</v>
      </c>
      <c r="BE168" s="184">
        <f>IF(N168="základní",J168,0)</f>
        <v>-2797.5</v>
      </c>
      <c r="BF168" s="184">
        <f>IF(N168="snížená",J168,0)</f>
        <v>0</v>
      </c>
      <c r="BG168" s="184">
        <f>IF(N168="zákl. přenesená",J168,0)</f>
        <v>0</v>
      </c>
      <c r="BH168" s="184">
        <f>IF(N168="sníž. přenesená",J168,0)</f>
        <v>0</v>
      </c>
      <c r="BI168" s="184">
        <f>IF(N168="nulová",J168,0)</f>
        <v>0</v>
      </c>
      <c r="BJ168" s="19" t="s">
        <v>77</v>
      </c>
      <c r="BK168" s="184">
        <f>ROUND(I168*H168,2)</f>
        <v>-2797.5</v>
      </c>
      <c r="BL168" s="19" t="s">
        <v>160</v>
      </c>
      <c r="BM168" s="183" t="s">
        <v>515</v>
      </c>
    </row>
    <row r="169" s="2" customFormat="1" ht="16.5" customHeight="1">
      <c r="A169" s="32"/>
      <c r="B169" s="172"/>
      <c r="C169" s="173" t="s">
        <v>337</v>
      </c>
      <c r="D169" s="173" t="s">
        <v>156</v>
      </c>
      <c r="E169" s="174" t="s">
        <v>516</v>
      </c>
      <c r="F169" s="175" t="s">
        <v>517</v>
      </c>
      <c r="G169" s="176" t="s">
        <v>258</v>
      </c>
      <c r="H169" s="177">
        <v>-55.950000000000003</v>
      </c>
      <c r="I169" s="178">
        <v>90</v>
      </c>
      <c r="J169" s="178">
        <f>ROUND(I169*H169,2)</f>
        <v>-5035.5</v>
      </c>
      <c r="K169" s="175" t="s">
        <v>1</v>
      </c>
      <c r="L169" s="33"/>
      <c r="M169" s="179" t="s">
        <v>1</v>
      </c>
      <c r="N169" s="180" t="s">
        <v>35</v>
      </c>
      <c r="O169" s="181">
        <v>0</v>
      </c>
      <c r="P169" s="181">
        <f>O169*H169</f>
        <v>0</v>
      </c>
      <c r="Q169" s="181">
        <v>0.00012</v>
      </c>
      <c r="R169" s="181">
        <f>Q169*H169</f>
        <v>-0.0067140000000000003</v>
      </c>
      <c r="S169" s="181">
        <v>0</v>
      </c>
      <c r="T169" s="182">
        <f>S169*H169</f>
        <v>0</v>
      </c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R169" s="183" t="s">
        <v>160</v>
      </c>
      <c r="AT169" s="183" t="s">
        <v>156</v>
      </c>
      <c r="AU169" s="183" t="s">
        <v>79</v>
      </c>
      <c r="AY169" s="19" t="s">
        <v>153</v>
      </c>
      <c r="BE169" s="184">
        <f>IF(N169="základní",J169,0)</f>
        <v>-5035.5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9" t="s">
        <v>77</v>
      </c>
      <c r="BK169" s="184">
        <f>ROUND(I169*H169,2)</f>
        <v>-5035.5</v>
      </c>
      <c r="BL169" s="19" t="s">
        <v>160</v>
      </c>
      <c r="BM169" s="183" t="s">
        <v>518</v>
      </c>
    </row>
    <row r="170" s="2" customFormat="1" ht="16.5" customHeight="1">
      <c r="A170" s="32"/>
      <c r="B170" s="172"/>
      <c r="C170" s="173" t="s">
        <v>343</v>
      </c>
      <c r="D170" s="173" t="s">
        <v>156</v>
      </c>
      <c r="E170" s="174" t="s">
        <v>519</v>
      </c>
      <c r="F170" s="175" t="s">
        <v>520</v>
      </c>
      <c r="G170" s="176" t="s">
        <v>258</v>
      </c>
      <c r="H170" s="177">
        <v>-55.950000000000003</v>
      </c>
      <c r="I170" s="178">
        <v>100</v>
      </c>
      <c r="J170" s="178">
        <f>ROUND(I170*H170,2)</f>
        <v>-5595</v>
      </c>
      <c r="K170" s="175" t="s">
        <v>1</v>
      </c>
      <c r="L170" s="33"/>
      <c r="M170" s="179" t="s">
        <v>1</v>
      </c>
      <c r="N170" s="180" t="s">
        <v>35</v>
      </c>
      <c r="O170" s="181">
        <v>0</v>
      </c>
      <c r="P170" s="181">
        <f>O170*H170</f>
        <v>0</v>
      </c>
      <c r="Q170" s="181">
        <v>8.0000000000000007E-05</v>
      </c>
      <c r="R170" s="181">
        <f>Q170*H170</f>
        <v>-0.0044760000000000008</v>
      </c>
      <c r="S170" s="181">
        <v>0</v>
      </c>
      <c r="T170" s="182">
        <f>S170*H170</f>
        <v>0</v>
      </c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R170" s="183" t="s">
        <v>160</v>
      </c>
      <c r="AT170" s="183" t="s">
        <v>156</v>
      </c>
      <c r="AU170" s="183" t="s">
        <v>79</v>
      </c>
      <c r="AY170" s="19" t="s">
        <v>153</v>
      </c>
      <c r="BE170" s="184">
        <f>IF(N170="základní",J170,0)</f>
        <v>-5595</v>
      </c>
      <c r="BF170" s="184">
        <f>IF(N170="snížená",J170,0)</f>
        <v>0</v>
      </c>
      <c r="BG170" s="184">
        <f>IF(N170="zákl. přenesená",J170,0)</f>
        <v>0</v>
      </c>
      <c r="BH170" s="184">
        <f>IF(N170="sníž. přenesená",J170,0)</f>
        <v>0</v>
      </c>
      <c r="BI170" s="184">
        <f>IF(N170="nulová",J170,0)</f>
        <v>0</v>
      </c>
      <c r="BJ170" s="19" t="s">
        <v>77</v>
      </c>
      <c r="BK170" s="184">
        <f>ROUND(I170*H170,2)</f>
        <v>-5595</v>
      </c>
      <c r="BL170" s="19" t="s">
        <v>160</v>
      </c>
      <c r="BM170" s="183" t="s">
        <v>521</v>
      </c>
    </row>
    <row r="171" s="2" customFormat="1" ht="21.75" customHeight="1">
      <c r="A171" s="32"/>
      <c r="B171" s="172"/>
      <c r="C171" s="200" t="s">
        <v>8</v>
      </c>
      <c r="D171" s="200" t="s">
        <v>167</v>
      </c>
      <c r="E171" s="201" t="s">
        <v>522</v>
      </c>
      <c r="F171" s="202" t="s">
        <v>523</v>
      </c>
      <c r="G171" s="203" t="s">
        <v>235</v>
      </c>
      <c r="H171" s="204">
        <v>-30.132000000000001</v>
      </c>
      <c r="I171" s="205">
        <v>450</v>
      </c>
      <c r="J171" s="205">
        <f>ROUND(I171*H171,2)</f>
        <v>-13559.4</v>
      </c>
      <c r="K171" s="202" t="s">
        <v>1</v>
      </c>
      <c r="L171" s="206"/>
      <c r="M171" s="207" t="s">
        <v>1</v>
      </c>
      <c r="N171" s="208" t="s">
        <v>35</v>
      </c>
      <c r="O171" s="181">
        <v>0</v>
      </c>
      <c r="P171" s="181">
        <f>O171*H171</f>
        <v>0</v>
      </c>
      <c r="Q171" s="181">
        <v>0.0036800000000000001</v>
      </c>
      <c r="R171" s="181">
        <f>Q171*H171</f>
        <v>-0.11088576000000001</v>
      </c>
      <c r="S171" s="181">
        <v>0</v>
      </c>
      <c r="T171" s="182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83" t="s">
        <v>170</v>
      </c>
      <c r="AT171" s="183" t="s">
        <v>167</v>
      </c>
      <c r="AU171" s="183" t="s">
        <v>79</v>
      </c>
      <c r="AY171" s="19" t="s">
        <v>153</v>
      </c>
      <c r="BE171" s="184">
        <f>IF(N171="základní",J171,0)</f>
        <v>-13559.4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9" t="s">
        <v>77</v>
      </c>
      <c r="BK171" s="184">
        <f>ROUND(I171*H171,2)</f>
        <v>-13559.4</v>
      </c>
      <c r="BL171" s="19" t="s">
        <v>160</v>
      </c>
      <c r="BM171" s="183" t="s">
        <v>524</v>
      </c>
    </row>
    <row r="172" s="2" customFormat="1" ht="16.5" customHeight="1">
      <c r="A172" s="32"/>
      <c r="B172" s="172"/>
      <c r="C172" s="173" t="s">
        <v>160</v>
      </c>
      <c r="D172" s="173" t="s">
        <v>156</v>
      </c>
      <c r="E172" s="174" t="s">
        <v>525</v>
      </c>
      <c r="F172" s="175" t="s">
        <v>526</v>
      </c>
      <c r="G172" s="176" t="s">
        <v>258</v>
      </c>
      <c r="H172" s="177">
        <v>-41.799999999999997</v>
      </c>
      <c r="I172" s="178">
        <v>120</v>
      </c>
      <c r="J172" s="178">
        <f>ROUND(I172*H172,2)</f>
        <v>-5016</v>
      </c>
      <c r="K172" s="175" t="s">
        <v>1</v>
      </c>
      <c r="L172" s="33"/>
      <c r="M172" s="179" t="s">
        <v>1</v>
      </c>
      <c r="N172" s="180" t="s">
        <v>35</v>
      </c>
      <c r="O172" s="181">
        <v>0</v>
      </c>
      <c r="P172" s="181">
        <f>O172*H172</f>
        <v>0</v>
      </c>
      <c r="Q172" s="181">
        <v>1.0000000000000001E-05</v>
      </c>
      <c r="R172" s="181">
        <f>Q172*H172</f>
        <v>-0.00041800000000000002</v>
      </c>
      <c r="S172" s="181">
        <v>0</v>
      </c>
      <c r="T172" s="182">
        <f>S172*H172</f>
        <v>0</v>
      </c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R172" s="183" t="s">
        <v>160</v>
      </c>
      <c r="AT172" s="183" t="s">
        <v>156</v>
      </c>
      <c r="AU172" s="183" t="s">
        <v>79</v>
      </c>
      <c r="AY172" s="19" t="s">
        <v>153</v>
      </c>
      <c r="BE172" s="184">
        <f>IF(N172="základní",J172,0)</f>
        <v>-5016</v>
      </c>
      <c r="BF172" s="184">
        <f>IF(N172="snížená",J172,0)</f>
        <v>0</v>
      </c>
      <c r="BG172" s="184">
        <f>IF(N172="zákl. přenesená",J172,0)</f>
        <v>0</v>
      </c>
      <c r="BH172" s="184">
        <f>IF(N172="sníž. přenesená",J172,0)</f>
        <v>0</v>
      </c>
      <c r="BI172" s="184">
        <f>IF(N172="nulová",J172,0)</f>
        <v>0</v>
      </c>
      <c r="BJ172" s="19" t="s">
        <v>77</v>
      </c>
      <c r="BK172" s="184">
        <f>ROUND(I172*H172,2)</f>
        <v>-5016</v>
      </c>
      <c r="BL172" s="19" t="s">
        <v>160</v>
      </c>
      <c r="BM172" s="183" t="s">
        <v>527</v>
      </c>
    </row>
    <row r="173" s="2" customFormat="1" ht="16.5" customHeight="1">
      <c r="A173" s="32"/>
      <c r="B173" s="172"/>
      <c r="C173" s="200" t="s">
        <v>359</v>
      </c>
      <c r="D173" s="200" t="s">
        <v>167</v>
      </c>
      <c r="E173" s="201" t="s">
        <v>528</v>
      </c>
      <c r="F173" s="202" t="s">
        <v>529</v>
      </c>
      <c r="G173" s="203" t="s">
        <v>258</v>
      </c>
      <c r="H173" s="204">
        <v>-42.636000000000003</v>
      </c>
      <c r="I173" s="205">
        <v>20</v>
      </c>
      <c r="J173" s="205">
        <f>ROUND(I173*H173,2)</f>
        <v>-852.72000000000003</v>
      </c>
      <c r="K173" s="202" t="s">
        <v>1</v>
      </c>
      <c r="L173" s="206"/>
      <c r="M173" s="207" t="s">
        <v>1</v>
      </c>
      <c r="N173" s="208" t="s">
        <v>35</v>
      </c>
      <c r="O173" s="181">
        <v>0</v>
      </c>
      <c r="P173" s="181">
        <f>O173*H173</f>
        <v>0</v>
      </c>
      <c r="Q173" s="181">
        <v>0.00022000000000000001</v>
      </c>
      <c r="R173" s="181">
        <f>Q173*H173</f>
        <v>-0.0093799200000000017</v>
      </c>
      <c r="S173" s="181">
        <v>0</v>
      </c>
      <c r="T173" s="182">
        <f>S173*H173</f>
        <v>0</v>
      </c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R173" s="183" t="s">
        <v>170</v>
      </c>
      <c r="AT173" s="183" t="s">
        <v>167</v>
      </c>
      <c r="AU173" s="183" t="s">
        <v>79</v>
      </c>
      <c r="AY173" s="19" t="s">
        <v>153</v>
      </c>
      <c r="BE173" s="184">
        <f>IF(N173="základní",J173,0)</f>
        <v>-852.72000000000003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9" t="s">
        <v>77</v>
      </c>
      <c r="BK173" s="184">
        <f>ROUND(I173*H173,2)</f>
        <v>-852.72000000000003</v>
      </c>
      <c r="BL173" s="19" t="s">
        <v>160</v>
      </c>
      <c r="BM173" s="183" t="s">
        <v>530</v>
      </c>
    </row>
    <row r="174" s="2" customFormat="1" ht="16.5" customHeight="1">
      <c r="A174" s="32"/>
      <c r="B174" s="172"/>
      <c r="C174" s="173" t="s">
        <v>364</v>
      </c>
      <c r="D174" s="173" t="s">
        <v>156</v>
      </c>
      <c r="E174" s="174" t="s">
        <v>531</v>
      </c>
      <c r="F174" s="175" t="s">
        <v>532</v>
      </c>
      <c r="G174" s="176" t="s">
        <v>258</v>
      </c>
      <c r="H174" s="177">
        <v>-55.950000000000003</v>
      </c>
      <c r="I174" s="178">
        <v>100</v>
      </c>
      <c r="J174" s="178">
        <f>ROUND(I174*H174,2)</f>
        <v>-5595</v>
      </c>
      <c r="K174" s="175" t="s">
        <v>1</v>
      </c>
      <c r="L174" s="33"/>
      <c r="M174" s="179" t="s">
        <v>1</v>
      </c>
      <c r="N174" s="180" t="s">
        <v>35</v>
      </c>
      <c r="O174" s="181">
        <v>0</v>
      </c>
      <c r="P174" s="181">
        <f>O174*H174</f>
        <v>0</v>
      </c>
      <c r="Q174" s="181">
        <v>0</v>
      </c>
      <c r="R174" s="181">
        <f>Q174*H174</f>
        <v>0</v>
      </c>
      <c r="S174" s="181">
        <v>0</v>
      </c>
      <c r="T174" s="182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83" t="s">
        <v>160</v>
      </c>
      <c r="AT174" s="183" t="s">
        <v>156</v>
      </c>
      <c r="AU174" s="183" t="s">
        <v>79</v>
      </c>
      <c r="AY174" s="19" t="s">
        <v>153</v>
      </c>
      <c r="BE174" s="184">
        <f>IF(N174="základní",J174,0)</f>
        <v>-5595</v>
      </c>
      <c r="BF174" s="184">
        <f>IF(N174="snížená",J174,0)</f>
        <v>0</v>
      </c>
      <c r="BG174" s="184">
        <f>IF(N174="zákl. přenesená",J174,0)</f>
        <v>0</v>
      </c>
      <c r="BH174" s="184">
        <f>IF(N174="sníž. přenesená",J174,0)</f>
        <v>0</v>
      </c>
      <c r="BI174" s="184">
        <f>IF(N174="nulová",J174,0)</f>
        <v>0</v>
      </c>
      <c r="BJ174" s="19" t="s">
        <v>77</v>
      </c>
      <c r="BK174" s="184">
        <f>ROUND(I174*H174,2)</f>
        <v>-5595</v>
      </c>
      <c r="BL174" s="19" t="s">
        <v>160</v>
      </c>
      <c r="BM174" s="183" t="s">
        <v>533</v>
      </c>
    </row>
    <row r="175" s="2" customFormat="1" ht="16.5" customHeight="1">
      <c r="A175" s="32"/>
      <c r="B175" s="172"/>
      <c r="C175" s="200" t="s">
        <v>534</v>
      </c>
      <c r="D175" s="200" t="s">
        <v>167</v>
      </c>
      <c r="E175" s="201" t="s">
        <v>535</v>
      </c>
      <c r="F175" s="202" t="s">
        <v>536</v>
      </c>
      <c r="G175" s="203" t="s">
        <v>258</v>
      </c>
      <c r="H175" s="204">
        <v>-61.545000000000002</v>
      </c>
      <c r="I175" s="205">
        <v>140</v>
      </c>
      <c r="J175" s="205">
        <f>ROUND(I175*H175,2)</f>
        <v>-8616.2999999999993</v>
      </c>
      <c r="K175" s="202" t="s">
        <v>1</v>
      </c>
      <c r="L175" s="206"/>
      <c r="M175" s="207" t="s">
        <v>1</v>
      </c>
      <c r="N175" s="208" t="s">
        <v>35</v>
      </c>
      <c r="O175" s="181">
        <v>0</v>
      </c>
      <c r="P175" s="181">
        <f>O175*H175</f>
        <v>0</v>
      </c>
      <c r="Q175" s="181">
        <v>0.00025000000000000001</v>
      </c>
      <c r="R175" s="181">
        <f>Q175*H175</f>
        <v>-0.015386250000000001</v>
      </c>
      <c r="S175" s="181">
        <v>0</v>
      </c>
      <c r="T175" s="182">
        <f>S175*H175</f>
        <v>0</v>
      </c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R175" s="183" t="s">
        <v>170</v>
      </c>
      <c r="AT175" s="183" t="s">
        <v>167</v>
      </c>
      <c r="AU175" s="183" t="s">
        <v>79</v>
      </c>
      <c r="AY175" s="19" t="s">
        <v>153</v>
      </c>
      <c r="BE175" s="184">
        <f>IF(N175="základní",J175,0)</f>
        <v>-8616.2999999999993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9" t="s">
        <v>77</v>
      </c>
      <c r="BK175" s="184">
        <f>ROUND(I175*H175,2)</f>
        <v>-8616.2999999999993</v>
      </c>
      <c r="BL175" s="19" t="s">
        <v>160</v>
      </c>
      <c r="BM175" s="183" t="s">
        <v>537</v>
      </c>
    </row>
    <row r="176" s="2" customFormat="1" ht="16.5" customHeight="1">
      <c r="A176" s="32"/>
      <c r="B176" s="172"/>
      <c r="C176" s="173" t="s">
        <v>538</v>
      </c>
      <c r="D176" s="173" t="s">
        <v>156</v>
      </c>
      <c r="E176" s="174" t="s">
        <v>539</v>
      </c>
      <c r="F176" s="175" t="s">
        <v>540</v>
      </c>
      <c r="G176" s="176" t="s">
        <v>317</v>
      </c>
      <c r="H176" s="177">
        <v>-0.28199999999999997</v>
      </c>
      <c r="I176" s="178">
        <v>1000</v>
      </c>
      <c r="J176" s="178">
        <f>ROUND(I176*H176,2)</f>
        <v>-282</v>
      </c>
      <c r="K176" s="175" t="s">
        <v>1</v>
      </c>
      <c r="L176" s="33"/>
      <c r="M176" s="179" t="s">
        <v>1</v>
      </c>
      <c r="N176" s="180" t="s">
        <v>35</v>
      </c>
      <c r="O176" s="181">
        <v>0</v>
      </c>
      <c r="P176" s="181">
        <f>O176*H176</f>
        <v>0</v>
      </c>
      <c r="Q176" s="181">
        <v>0</v>
      </c>
      <c r="R176" s="181">
        <f>Q176*H176</f>
        <v>0</v>
      </c>
      <c r="S176" s="181">
        <v>0</v>
      </c>
      <c r="T176" s="182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83" t="s">
        <v>160</v>
      </c>
      <c r="AT176" s="183" t="s">
        <v>156</v>
      </c>
      <c r="AU176" s="183" t="s">
        <v>79</v>
      </c>
      <c r="AY176" s="19" t="s">
        <v>153</v>
      </c>
      <c r="BE176" s="184">
        <f>IF(N176="základní",J176,0)</f>
        <v>-282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9" t="s">
        <v>77</v>
      </c>
      <c r="BK176" s="184">
        <f>ROUND(I176*H176,2)</f>
        <v>-282</v>
      </c>
      <c r="BL176" s="19" t="s">
        <v>160</v>
      </c>
      <c r="BM176" s="183" t="s">
        <v>541</v>
      </c>
    </row>
    <row r="177" s="2" customFormat="1" ht="16.5" customHeight="1">
      <c r="A177" s="32"/>
      <c r="B177" s="172"/>
      <c r="C177" s="173" t="s">
        <v>7</v>
      </c>
      <c r="D177" s="173" t="s">
        <v>156</v>
      </c>
      <c r="E177" s="174" t="s">
        <v>542</v>
      </c>
      <c r="F177" s="175" t="s">
        <v>543</v>
      </c>
      <c r="G177" s="176" t="s">
        <v>317</v>
      </c>
      <c r="H177" s="177">
        <v>-0.28199999999999997</v>
      </c>
      <c r="I177" s="178">
        <v>500</v>
      </c>
      <c r="J177" s="178">
        <f>ROUND(I177*H177,2)</f>
        <v>-141</v>
      </c>
      <c r="K177" s="175" t="s">
        <v>1</v>
      </c>
      <c r="L177" s="33"/>
      <c r="M177" s="179" t="s">
        <v>1</v>
      </c>
      <c r="N177" s="180" t="s">
        <v>35</v>
      </c>
      <c r="O177" s="181">
        <v>0</v>
      </c>
      <c r="P177" s="181">
        <f>O177*H177</f>
        <v>0</v>
      </c>
      <c r="Q177" s="181">
        <v>0</v>
      </c>
      <c r="R177" s="181">
        <f>Q177*H177</f>
        <v>0</v>
      </c>
      <c r="S177" s="181">
        <v>0</v>
      </c>
      <c r="T177" s="182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83" t="s">
        <v>160</v>
      </c>
      <c r="AT177" s="183" t="s">
        <v>156</v>
      </c>
      <c r="AU177" s="183" t="s">
        <v>79</v>
      </c>
      <c r="AY177" s="19" t="s">
        <v>153</v>
      </c>
      <c r="BE177" s="184">
        <f>IF(N177="základní",J177,0)</f>
        <v>-141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9" t="s">
        <v>77</v>
      </c>
      <c r="BK177" s="184">
        <f>ROUND(I177*H177,2)</f>
        <v>-141</v>
      </c>
      <c r="BL177" s="19" t="s">
        <v>160</v>
      </c>
      <c r="BM177" s="183" t="s">
        <v>544</v>
      </c>
    </row>
    <row r="178" s="12" customFormat="1" ht="22.8" customHeight="1">
      <c r="A178" s="12"/>
      <c r="B178" s="160"/>
      <c r="C178" s="12"/>
      <c r="D178" s="161" t="s">
        <v>69</v>
      </c>
      <c r="E178" s="170" t="s">
        <v>545</v>
      </c>
      <c r="F178" s="170" t="s">
        <v>546</v>
      </c>
      <c r="G178" s="12"/>
      <c r="H178" s="12"/>
      <c r="I178" s="12"/>
      <c r="J178" s="171">
        <f>BK178</f>
        <v>-4920</v>
      </c>
      <c r="K178" s="12"/>
      <c r="L178" s="160"/>
      <c r="M178" s="164"/>
      <c r="N178" s="165"/>
      <c r="O178" s="165"/>
      <c r="P178" s="166">
        <f>SUM(P179:P183)</f>
        <v>0</v>
      </c>
      <c r="Q178" s="165"/>
      <c r="R178" s="166">
        <f>SUM(R179:R183)</f>
        <v>-0.00564</v>
      </c>
      <c r="S178" s="165"/>
      <c r="T178" s="167">
        <f>SUM(T179:T183)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61" t="s">
        <v>79</v>
      </c>
      <c r="AT178" s="168" t="s">
        <v>69</v>
      </c>
      <c r="AU178" s="168" t="s">
        <v>77</v>
      </c>
      <c r="AY178" s="161" t="s">
        <v>153</v>
      </c>
      <c r="BK178" s="169">
        <f>SUM(BK179:BK183)</f>
        <v>-4920</v>
      </c>
    </row>
    <row r="179" s="2" customFormat="1" ht="16.5" customHeight="1">
      <c r="A179" s="32"/>
      <c r="B179" s="172"/>
      <c r="C179" s="173" t="s">
        <v>547</v>
      </c>
      <c r="D179" s="173" t="s">
        <v>156</v>
      </c>
      <c r="E179" s="174" t="s">
        <v>548</v>
      </c>
      <c r="F179" s="175" t="s">
        <v>549</v>
      </c>
      <c r="G179" s="176" t="s">
        <v>235</v>
      </c>
      <c r="H179" s="177">
        <v>-12</v>
      </c>
      <c r="I179" s="178">
        <v>50</v>
      </c>
      <c r="J179" s="178">
        <f>ROUND(I179*H179,2)</f>
        <v>-600</v>
      </c>
      <c r="K179" s="175" t="s">
        <v>1</v>
      </c>
      <c r="L179" s="33"/>
      <c r="M179" s="179" t="s">
        <v>1</v>
      </c>
      <c r="N179" s="180" t="s">
        <v>35</v>
      </c>
      <c r="O179" s="181">
        <v>0</v>
      </c>
      <c r="P179" s="181">
        <f>O179*H179</f>
        <v>0</v>
      </c>
      <c r="Q179" s="181">
        <v>6.9999999999999994E-05</v>
      </c>
      <c r="R179" s="181">
        <f>Q179*H179</f>
        <v>-0.00083999999999999993</v>
      </c>
      <c r="S179" s="181">
        <v>0</v>
      </c>
      <c r="T179" s="182">
        <f>S179*H179</f>
        <v>0</v>
      </c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R179" s="183" t="s">
        <v>160</v>
      </c>
      <c r="AT179" s="183" t="s">
        <v>156</v>
      </c>
      <c r="AU179" s="183" t="s">
        <v>79</v>
      </c>
      <c r="AY179" s="19" t="s">
        <v>153</v>
      </c>
      <c r="BE179" s="184">
        <f>IF(N179="základní",J179,0)</f>
        <v>-600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9" t="s">
        <v>77</v>
      </c>
      <c r="BK179" s="184">
        <f>ROUND(I179*H179,2)</f>
        <v>-600</v>
      </c>
      <c r="BL179" s="19" t="s">
        <v>160</v>
      </c>
      <c r="BM179" s="183" t="s">
        <v>550</v>
      </c>
    </row>
    <row r="180" s="2" customFormat="1" ht="16.5" customHeight="1">
      <c r="A180" s="32"/>
      <c r="B180" s="172"/>
      <c r="C180" s="173" t="s">
        <v>551</v>
      </c>
      <c r="D180" s="173" t="s">
        <v>156</v>
      </c>
      <c r="E180" s="174" t="s">
        <v>552</v>
      </c>
      <c r="F180" s="175" t="s">
        <v>553</v>
      </c>
      <c r="G180" s="176" t="s">
        <v>235</v>
      </c>
      <c r="H180" s="177">
        <v>-12</v>
      </c>
      <c r="I180" s="178">
        <v>100</v>
      </c>
      <c r="J180" s="178">
        <f>ROUND(I180*H180,2)</f>
        <v>-1200</v>
      </c>
      <c r="K180" s="175" t="s">
        <v>1</v>
      </c>
      <c r="L180" s="33"/>
      <c r="M180" s="179" t="s">
        <v>1</v>
      </c>
      <c r="N180" s="180" t="s">
        <v>35</v>
      </c>
      <c r="O180" s="181">
        <v>0</v>
      </c>
      <c r="P180" s="181">
        <f>O180*H180</f>
        <v>0</v>
      </c>
      <c r="Q180" s="181">
        <v>0</v>
      </c>
      <c r="R180" s="181">
        <f>Q180*H180</f>
        <v>0</v>
      </c>
      <c r="S180" s="181">
        <v>0</v>
      </c>
      <c r="T180" s="182">
        <f>S180*H180</f>
        <v>0</v>
      </c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R180" s="183" t="s">
        <v>160</v>
      </c>
      <c r="AT180" s="183" t="s">
        <v>156</v>
      </c>
      <c r="AU180" s="183" t="s">
        <v>79</v>
      </c>
      <c r="AY180" s="19" t="s">
        <v>153</v>
      </c>
      <c r="BE180" s="184">
        <f>IF(N180="základní",J180,0)</f>
        <v>-1200</v>
      </c>
      <c r="BF180" s="184">
        <f>IF(N180="snížená",J180,0)</f>
        <v>0</v>
      </c>
      <c r="BG180" s="184">
        <f>IF(N180="zákl. přenesená",J180,0)</f>
        <v>0</v>
      </c>
      <c r="BH180" s="184">
        <f>IF(N180="sníž. přenesená",J180,0)</f>
        <v>0</v>
      </c>
      <c r="BI180" s="184">
        <f>IF(N180="nulová",J180,0)</f>
        <v>0</v>
      </c>
      <c r="BJ180" s="19" t="s">
        <v>77</v>
      </c>
      <c r="BK180" s="184">
        <f>ROUND(I180*H180,2)</f>
        <v>-1200</v>
      </c>
      <c r="BL180" s="19" t="s">
        <v>160</v>
      </c>
      <c r="BM180" s="183" t="s">
        <v>554</v>
      </c>
    </row>
    <row r="181" s="2" customFormat="1" ht="16.5" customHeight="1">
      <c r="A181" s="32"/>
      <c r="B181" s="172"/>
      <c r="C181" s="173" t="s">
        <v>555</v>
      </c>
      <c r="D181" s="173" t="s">
        <v>156</v>
      </c>
      <c r="E181" s="174" t="s">
        <v>556</v>
      </c>
      <c r="F181" s="175" t="s">
        <v>557</v>
      </c>
      <c r="G181" s="176" t="s">
        <v>235</v>
      </c>
      <c r="H181" s="177">
        <v>-12</v>
      </c>
      <c r="I181" s="178">
        <v>100</v>
      </c>
      <c r="J181" s="178">
        <f>ROUND(I181*H181,2)</f>
        <v>-1200</v>
      </c>
      <c r="K181" s="175" t="s">
        <v>1</v>
      </c>
      <c r="L181" s="33"/>
      <c r="M181" s="179" t="s">
        <v>1</v>
      </c>
      <c r="N181" s="180" t="s">
        <v>35</v>
      </c>
      <c r="O181" s="181">
        <v>0</v>
      </c>
      <c r="P181" s="181">
        <f>O181*H181</f>
        <v>0</v>
      </c>
      <c r="Q181" s="181">
        <v>0.00013999999999999999</v>
      </c>
      <c r="R181" s="181">
        <f>Q181*H181</f>
        <v>-0.0016799999999999999</v>
      </c>
      <c r="S181" s="181">
        <v>0</v>
      </c>
      <c r="T181" s="182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83" t="s">
        <v>160</v>
      </c>
      <c r="AT181" s="183" t="s">
        <v>156</v>
      </c>
      <c r="AU181" s="183" t="s">
        <v>79</v>
      </c>
      <c r="AY181" s="19" t="s">
        <v>153</v>
      </c>
      <c r="BE181" s="184">
        <f>IF(N181="základní",J181,0)</f>
        <v>-1200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9" t="s">
        <v>77</v>
      </c>
      <c r="BK181" s="184">
        <f>ROUND(I181*H181,2)</f>
        <v>-1200</v>
      </c>
      <c r="BL181" s="19" t="s">
        <v>160</v>
      </c>
      <c r="BM181" s="183" t="s">
        <v>558</v>
      </c>
    </row>
    <row r="182" s="2" customFormat="1" ht="16.5" customHeight="1">
      <c r="A182" s="32"/>
      <c r="B182" s="172"/>
      <c r="C182" s="173" t="s">
        <v>559</v>
      </c>
      <c r="D182" s="173" t="s">
        <v>156</v>
      </c>
      <c r="E182" s="174" t="s">
        <v>560</v>
      </c>
      <c r="F182" s="175" t="s">
        <v>561</v>
      </c>
      <c r="G182" s="176" t="s">
        <v>235</v>
      </c>
      <c r="H182" s="177">
        <v>-12</v>
      </c>
      <c r="I182" s="178">
        <v>80</v>
      </c>
      <c r="J182" s="178">
        <f>ROUND(I182*H182,2)</f>
        <v>-960</v>
      </c>
      <c r="K182" s="175" t="s">
        <v>1</v>
      </c>
      <c r="L182" s="33"/>
      <c r="M182" s="179" t="s">
        <v>1</v>
      </c>
      <c r="N182" s="180" t="s">
        <v>35</v>
      </c>
      <c r="O182" s="181">
        <v>0</v>
      </c>
      <c r="P182" s="181">
        <f>O182*H182</f>
        <v>0</v>
      </c>
      <c r="Q182" s="181">
        <v>0.00013999999999999999</v>
      </c>
      <c r="R182" s="181">
        <f>Q182*H182</f>
        <v>-0.0016799999999999999</v>
      </c>
      <c r="S182" s="181">
        <v>0</v>
      </c>
      <c r="T182" s="182">
        <f>S182*H182</f>
        <v>0</v>
      </c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R182" s="183" t="s">
        <v>160</v>
      </c>
      <c r="AT182" s="183" t="s">
        <v>156</v>
      </c>
      <c r="AU182" s="183" t="s">
        <v>79</v>
      </c>
      <c r="AY182" s="19" t="s">
        <v>153</v>
      </c>
      <c r="BE182" s="184">
        <f>IF(N182="základní",J182,0)</f>
        <v>-960</v>
      </c>
      <c r="BF182" s="184">
        <f>IF(N182="snížená",J182,0)</f>
        <v>0</v>
      </c>
      <c r="BG182" s="184">
        <f>IF(N182="zákl. přenesená",J182,0)</f>
        <v>0</v>
      </c>
      <c r="BH182" s="184">
        <f>IF(N182="sníž. přenesená",J182,0)</f>
        <v>0</v>
      </c>
      <c r="BI182" s="184">
        <f>IF(N182="nulová",J182,0)</f>
        <v>0</v>
      </c>
      <c r="BJ182" s="19" t="s">
        <v>77</v>
      </c>
      <c r="BK182" s="184">
        <f>ROUND(I182*H182,2)</f>
        <v>-960</v>
      </c>
      <c r="BL182" s="19" t="s">
        <v>160</v>
      </c>
      <c r="BM182" s="183" t="s">
        <v>562</v>
      </c>
    </row>
    <row r="183" s="2" customFormat="1" ht="16.5" customHeight="1">
      <c r="A183" s="32"/>
      <c r="B183" s="172"/>
      <c r="C183" s="173" t="s">
        <v>563</v>
      </c>
      <c r="D183" s="173" t="s">
        <v>156</v>
      </c>
      <c r="E183" s="174" t="s">
        <v>564</v>
      </c>
      <c r="F183" s="175" t="s">
        <v>565</v>
      </c>
      <c r="G183" s="176" t="s">
        <v>235</v>
      </c>
      <c r="H183" s="177">
        <v>-12</v>
      </c>
      <c r="I183" s="178">
        <v>80</v>
      </c>
      <c r="J183" s="178">
        <f>ROUND(I183*H183,2)</f>
        <v>-960</v>
      </c>
      <c r="K183" s="175" t="s">
        <v>1</v>
      </c>
      <c r="L183" s="33"/>
      <c r="M183" s="222" t="s">
        <v>1</v>
      </c>
      <c r="N183" s="223" t="s">
        <v>35</v>
      </c>
      <c r="O183" s="220">
        <v>0</v>
      </c>
      <c r="P183" s="220">
        <f>O183*H183</f>
        <v>0</v>
      </c>
      <c r="Q183" s="220">
        <v>0.00012</v>
      </c>
      <c r="R183" s="220">
        <f>Q183*H183</f>
        <v>-0.0014400000000000001</v>
      </c>
      <c r="S183" s="220">
        <v>0</v>
      </c>
      <c r="T183" s="221">
        <f>S183*H183</f>
        <v>0</v>
      </c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R183" s="183" t="s">
        <v>160</v>
      </c>
      <c r="AT183" s="183" t="s">
        <v>156</v>
      </c>
      <c r="AU183" s="183" t="s">
        <v>79</v>
      </c>
      <c r="AY183" s="19" t="s">
        <v>153</v>
      </c>
      <c r="BE183" s="184">
        <f>IF(N183="základní",J183,0)</f>
        <v>-960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9" t="s">
        <v>77</v>
      </c>
      <c r="BK183" s="184">
        <f>ROUND(I183*H183,2)</f>
        <v>-960</v>
      </c>
      <c r="BL183" s="19" t="s">
        <v>160</v>
      </c>
      <c r="BM183" s="183" t="s">
        <v>566</v>
      </c>
    </row>
    <row r="184" s="2" customFormat="1" ht="6.96" customHeight="1">
      <c r="A184" s="32"/>
      <c r="B184" s="53"/>
      <c r="C184" s="54"/>
      <c r="D184" s="54"/>
      <c r="E184" s="54"/>
      <c r="F184" s="54"/>
      <c r="G184" s="54"/>
      <c r="H184" s="54"/>
      <c r="I184" s="54"/>
      <c r="J184" s="54"/>
      <c r="K184" s="54"/>
      <c r="L184" s="33"/>
      <c r="M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</row>
  </sheetData>
  <autoFilter ref="C126:K183"/>
  <mergeCells count="11">
    <mergeCell ref="E7:H7"/>
    <mergeCell ref="E9:H9"/>
    <mergeCell ref="E11:H11"/>
    <mergeCell ref="E29:H29"/>
    <mergeCell ref="E85:H85"/>
    <mergeCell ref="E87:H87"/>
    <mergeCell ref="E89:H89"/>
    <mergeCell ref="E115:H115"/>
    <mergeCell ref="E117:H117"/>
    <mergeCell ref="E119:H11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JARDA\user</dc:creator>
  <cp:lastModifiedBy>JARDA\user</cp:lastModifiedBy>
  <dcterms:created xsi:type="dcterms:W3CDTF">2020-08-25T05:57:06Z</dcterms:created>
  <dcterms:modified xsi:type="dcterms:W3CDTF">2020-08-25T05:57:16Z</dcterms:modified>
</cp:coreProperties>
</file>